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tcepr4-my.sharepoint.com/personal/fabio_rosenfeld_tce_pr_gov_br/Documents/pen/TCE - remoto/ITP/Resolução 09_2018/"/>
    </mc:Choice>
  </mc:AlternateContent>
  <xr:revisionPtr revIDLastSave="43" documentId="8_{89AEE2ED-C6B1-4638-8B09-FAB94FDBC1D6}" xr6:coauthVersionLast="47" xr6:coauthVersionMax="47" xr10:uidLastSave="{864C50B5-6071-4C7B-9CE4-6F79E0E34C5E}"/>
  <bookViews>
    <workbookView xWindow="-120" yWindow="-120" windowWidth="20730" windowHeight="11040" xr2:uid="{00000000-000D-0000-FFFF-FFFF00000000}"/>
  </bookViews>
  <sheets>
    <sheet name="Matriz de Fiscalização" sheetId="1" r:id="rId1"/>
  </sheets>
  <definedNames>
    <definedName name="_xlnm._FilterDatabase" localSheetId="0" hidden="1">'Matriz de Fiscalização'!$A$14:$K$229</definedName>
    <definedName name="_xlnm.Print_Area" localSheetId="0">'Matriz de Fiscalização'!$A$4:$J$234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1" l="1"/>
  <c r="E140" i="1"/>
  <c r="E113" i="1"/>
  <c r="E108" i="1"/>
  <c r="E100" i="1"/>
  <c r="E82" i="1"/>
  <c r="E59" i="1"/>
  <c r="E176" i="1"/>
  <c r="H175" i="1"/>
  <c r="I175" i="1"/>
  <c r="C190" i="1" l="1"/>
  <c r="E190" i="1" s="1"/>
  <c r="H190" i="1" s="1"/>
  <c r="C189" i="1"/>
  <c r="E189" i="1" s="1"/>
  <c r="I189" i="1" s="1"/>
  <c r="C188" i="1"/>
  <c r="E188" i="1" s="1"/>
  <c r="H188" i="1" s="1"/>
  <c r="C187" i="1"/>
  <c r="E187" i="1" s="1"/>
  <c r="I187" i="1" s="1"/>
  <c r="C186" i="1"/>
  <c r="E186" i="1" s="1"/>
  <c r="C185" i="1"/>
  <c r="E185" i="1" s="1"/>
  <c r="H185" i="1" s="1"/>
  <c r="C184" i="1"/>
  <c r="E184" i="1" s="1"/>
  <c r="I184" i="1" s="1"/>
  <c r="C183" i="1"/>
  <c r="E183" i="1" s="1"/>
  <c r="C182" i="1"/>
  <c r="E182" i="1" s="1"/>
  <c r="H182" i="1" s="1"/>
  <c r="C181" i="1"/>
  <c r="E181" i="1" s="1"/>
  <c r="C105" i="1"/>
  <c r="C104" i="1"/>
  <c r="C103" i="1"/>
  <c r="C102" i="1"/>
  <c r="C91" i="1"/>
  <c r="C90" i="1"/>
  <c r="C51" i="1"/>
  <c r="C50" i="1"/>
  <c r="C36" i="1"/>
  <c r="C35" i="1"/>
  <c r="C28" i="1"/>
  <c r="C27" i="1"/>
  <c r="C26" i="1"/>
  <c r="C25" i="1"/>
  <c r="C24" i="1"/>
  <c r="C23" i="1"/>
  <c r="C17" i="1"/>
  <c r="C22" i="1"/>
  <c r="I227" i="1"/>
  <c r="I226" i="1"/>
  <c r="I225" i="1"/>
  <c r="I224" i="1"/>
  <c r="I223" i="1"/>
  <c r="I222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2" i="1"/>
  <c r="I201" i="1"/>
  <c r="I200" i="1"/>
  <c r="I199" i="1"/>
  <c r="I193" i="1"/>
  <c r="I194" i="1" s="1"/>
  <c r="H227" i="1"/>
  <c r="H226" i="1"/>
  <c r="H225" i="1"/>
  <c r="H224" i="1"/>
  <c r="H223" i="1"/>
  <c r="H222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2" i="1"/>
  <c r="H201" i="1"/>
  <c r="H200" i="1"/>
  <c r="H199" i="1"/>
  <c r="H193" i="1"/>
  <c r="H194" i="1" s="1"/>
  <c r="H174" i="1"/>
  <c r="H173" i="1"/>
  <c r="H172" i="1"/>
  <c r="H169" i="1"/>
  <c r="H168" i="1"/>
  <c r="H167" i="1"/>
  <c r="H166" i="1"/>
  <c r="H163" i="1"/>
  <c r="H162" i="1"/>
  <c r="H161" i="1"/>
  <c r="H160" i="1"/>
  <c r="H159" i="1"/>
  <c r="H158" i="1"/>
  <c r="H157" i="1"/>
  <c r="H145" i="1"/>
  <c r="H144" i="1"/>
  <c r="H143" i="1"/>
  <c r="H137" i="1"/>
  <c r="H136" i="1"/>
  <c r="H135" i="1"/>
  <c r="H134" i="1"/>
  <c r="H133" i="1"/>
  <c r="H132" i="1"/>
  <c r="H129" i="1"/>
  <c r="H128" i="1"/>
  <c r="H127" i="1"/>
  <c r="H126" i="1"/>
  <c r="H125" i="1"/>
  <c r="H124" i="1"/>
  <c r="H123" i="1"/>
  <c r="H120" i="1"/>
  <c r="H119" i="1"/>
  <c r="H118" i="1"/>
  <c r="H117" i="1"/>
  <c r="H116" i="1"/>
  <c r="H111" i="1"/>
  <c r="H110" i="1"/>
  <c r="H105" i="1"/>
  <c r="H104" i="1"/>
  <c r="H103" i="1"/>
  <c r="H102" i="1"/>
  <c r="H93" i="1"/>
  <c r="H92" i="1"/>
  <c r="H91" i="1"/>
  <c r="H90" i="1"/>
  <c r="H89" i="1"/>
  <c r="H88" i="1"/>
  <c r="H86" i="1"/>
  <c r="H85" i="1"/>
  <c r="H84" i="1"/>
  <c r="H80" i="1"/>
  <c r="H79" i="1"/>
  <c r="H78" i="1"/>
  <c r="H77" i="1"/>
  <c r="H76" i="1"/>
  <c r="H75" i="1"/>
  <c r="H74" i="1"/>
  <c r="H73" i="1"/>
  <c r="H72" i="1"/>
  <c r="H67" i="1"/>
  <c r="H66" i="1"/>
  <c r="H65" i="1"/>
  <c r="H64" i="1"/>
  <c r="H63" i="1"/>
  <c r="H62" i="1"/>
  <c r="H61" i="1"/>
  <c r="H57" i="1"/>
  <c r="H56" i="1"/>
  <c r="H55" i="1"/>
  <c r="H53" i="1"/>
  <c r="H52" i="1"/>
  <c r="H51" i="1"/>
  <c r="H50" i="1"/>
  <c r="H49" i="1"/>
  <c r="H48" i="1"/>
  <c r="H47" i="1"/>
  <c r="H46" i="1"/>
  <c r="H45" i="1"/>
  <c r="H42" i="1"/>
  <c r="H41" i="1"/>
  <c r="H40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H17" i="1"/>
  <c r="H16" i="1"/>
  <c r="H22" i="1"/>
  <c r="I174" i="1"/>
  <c r="I173" i="1"/>
  <c r="I172" i="1"/>
  <c r="I169" i="1"/>
  <c r="I168" i="1"/>
  <c r="I167" i="1"/>
  <c r="I166" i="1"/>
  <c r="I163" i="1"/>
  <c r="I162" i="1"/>
  <c r="I161" i="1"/>
  <c r="I160" i="1"/>
  <c r="I159" i="1"/>
  <c r="I158" i="1"/>
  <c r="I157" i="1"/>
  <c r="I145" i="1"/>
  <c r="I144" i="1"/>
  <c r="I143" i="1"/>
  <c r="I137" i="1"/>
  <c r="I136" i="1"/>
  <c r="I135" i="1"/>
  <c r="I134" i="1"/>
  <c r="I133" i="1"/>
  <c r="I132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1" i="1"/>
  <c r="I110" i="1"/>
  <c r="I105" i="1"/>
  <c r="I104" i="1"/>
  <c r="I103" i="1"/>
  <c r="I102" i="1"/>
  <c r="I93" i="1"/>
  <c r="I92" i="1"/>
  <c r="I91" i="1"/>
  <c r="I90" i="1"/>
  <c r="I89" i="1"/>
  <c r="I88" i="1"/>
  <c r="I86" i="1"/>
  <c r="I85" i="1"/>
  <c r="I84" i="1"/>
  <c r="I80" i="1"/>
  <c r="I79" i="1"/>
  <c r="I78" i="1"/>
  <c r="I77" i="1"/>
  <c r="I76" i="1"/>
  <c r="I75" i="1"/>
  <c r="I74" i="1"/>
  <c r="I73" i="1"/>
  <c r="I72" i="1"/>
  <c r="I67" i="1"/>
  <c r="I66" i="1"/>
  <c r="I65" i="1"/>
  <c r="I64" i="1"/>
  <c r="I63" i="1"/>
  <c r="I62" i="1"/>
  <c r="I61" i="1"/>
  <c r="I57" i="1"/>
  <c r="I56" i="1"/>
  <c r="I55" i="1"/>
  <c r="I53" i="1"/>
  <c r="I52" i="1"/>
  <c r="I51" i="1"/>
  <c r="I50" i="1"/>
  <c r="I49" i="1"/>
  <c r="I48" i="1"/>
  <c r="I47" i="1"/>
  <c r="I46" i="1"/>
  <c r="I45" i="1"/>
  <c r="I42" i="1"/>
  <c r="I41" i="1"/>
  <c r="I40" i="1"/>
  <c r="I38" i="1"/>
  <c r="I37" i="1"/>
  <c r="I36" i="1"/>
  <c r="I35" i="1"/>
  <c r="I34" i="1"/>
  <c r="I33" i="1"/>
  <c r="I32" i="1"/>
  <c r="I29" i="1"/>
  <c r="I28" i="1"/>
  <c r="I27" i="1"/>
  <c r="I26" i="1"/>
  <c r="I25" i="1"/>
  <c r="I24" i="1"/>
  <c r="I23" i="1"/>
  <c r="I17" i="1"/>
  <c r="I16" i="1"/>
  <c r="I22" i="1"/>
  <c r="E228" i="1"/>
  <c r="E229" i="1" s="1"/>
  <c r="E164" i="1"/>
  <c r="E203" i="1"/>
  <c r="E204" i="1" s="1"/>
  <c r="E194" i="1"/>
  <c r="J192" i="1"/>
  <c r="E30" i="1"/>
  <c r="J142" i="1"/>
  <c r="C132" i="1"/>
  <c r="J131" i="1"/>
  <c r="E130" i="1"/>
  <c r="J122" i="1"/>
  <c r="E121" i="1"/>
  <c r="E70" i="1"/>
  <c r="J71" i="1"/>
  <c r="E39" i="1"/>
  <c r="E43" i="1" s="1"/>
  <c r="J221" i="1"/>
  <c r="J21" i="1"/>
  <c r="J115" i="1"/>
  <c r="J207" i="1"/>
  <c r="J206" i="1"/>
  <c r="J205" i="1"/>
  <c r="J198" i="1"/>
  <c r="J197" i="1"/>
  <c r="J196" i="1"/>
  <c r="J180" i="1"/>
  <c r="J179" i="1"/>
  <c r="J178" i="1"/>
  <c r="J171" i="1"/>
  <c r="J165" i="1"/>
  <c r="J156" i="1"/>
  <c r="J155" i="1"/>
  <c r="J154" i="1"/>
  <c r="J109" i="1"/>
  <c r="J101" i="1"/>
  <c r="J83" i="1"/>
  <c r="J60" i="1"/>
  <c r="J44" i="1"/>
  <c r="J31" i="1"/>
  <c r="J20" i="1"/>
  <c r="V17" i="1"/>
  <c r="V16" i="1"/>
  <c r="V15" i="1"/>
  <c r="E18" i="1"/>
  <c r="E170" i="1"/>
  <c r="E177" i="1" l="1"/>
  <c r="I183" i="1"/>
  <c r="H183" i="1"/>
  <c r="I181" i="1"/>
  <c r="H181" i="1"/>
  <c r="H186" i="1"/>
  <c r="I186" i="1"/>
  <c r="I190" i="1"/>
  <c r="I18" i="1"/>
  <c r="J33" i="1"/>
  <c r="I82" i="1"/>
  <c r="I121" i="1"/>
  <c r="I170" i="1"/>
  <c r="H18" i="1"/>
  <c r="H113" i="1"/>
  <c r="H130" i="1"/>
  <c r="H152" i="1"/>
  <c r="H164" i="1"/>
  <c r="J55" i="1"/>
  <c r="I228" i="1"/>
  <c r="I229" i="1" s="1"/>
  <c r="J225" i="1"/>
  <c r="I113" i="1"/>
  <c r="H184" i="1"/>
  <c r="J40" i="1"/>
  <c r="J62" i="1"/>
  <c r="J168" i="1"/>
  <c r="I59" i="1"/>
  <c r="J41" i="1"/>
  <c r="J92" i="1"/>
  <c r="H187" i="1"/>
  <c r="J162" i="1"/>
  <c r="H189" i="1"/>
  <c r="J93" i="1"/>
  <c r="J46" i="1"/>
  <c r="J85" i="1"/>
  <c r="J76" i="1"/>
  <c r="J16" i="1"/>
  <c r="J86" i="1"/>
  <c r="I203" i="1"/>
  <c r="I204" i="1" s="1"/>
  <c r="J175" i="1"/>
  <c r="H203" i="1"/>
  <c r="H204" i="1" s="1"/>
  <c r="H228" i="1"/>
  <c r="H229" i="1" s="1"/>
  <c r="J66" i="1"/>
  <c r="J74" i="1"/>
  <c r="H100" i="1"/>
  <c r="H82" i="1"/>
  <c r="J89" i="1"/>
  <c r="E191" i="1"/>
  <c r="E195" i="1" s="1"/>
  <c r="I30" i="1"/>
  <c r="J52" i="1"/>
  <c r="J215" i="1"/>
  <c r="I100" i="1"/>
  <c r="I108" i="1"/>
  <c r="I130" i="1"/>
  <c r="I140" i="1"/>
  <c r="I152" i="1"/>
  <c r="I164" i="1"/>
  <c r="H30" i="1"/>
  <c r="J34" i="1"/>
  <c r="J38" i="1"/>
  <c r="H59" i="1"/>
  <c r="J49" i="1"/>
  <c r="J53" i="1"/>
  <c r="H70" i="1"/>
  <c r="J65" i="1"/>
  <c r="J73" i="1"/>
  <c r="J77" i="1"/>
  <c r="J84" i="1"/>
  <c r="H121" i="1"/>
  <c r="H140" i="1"/>
  <c r="J157" i="1"/>
  <c r="J161" i="1"/>
  <c r="H176" i="1"/>
  <c r="J222" i="1"/>
  <c r="I70" i="1"/>
  <c r="J37" i="1"/>
  <c r="J47" i="1"/>
  <c r="J64" i="1"/>
  <c r="J42" i="1"/>
  <c r="J45" i="1"/>
  <c r="J227" i="1"/>
  <c r="I182" i="1"/>
  <c r="H108" i="1"/>
  <c r="H43" i="1"/>
  <c r="I43" i="1"/>
  <c r="J110" i="1"/>
  <c r="J61" i="1"/>
  <c r="J56" i="1"/>
  <c r="J80" i="1"/>
  <c r="J159" i="1"/>
  <c r="J160" i="1"/>
  <c r="J67" i="1"/>
  <c r="J214" i="1"/>
  <c r="E153" i="1"/>
  <c r="H170" i="1"/>
  <c r="J163" i="1"/>
  <c r="J75" i="1"/>
  <c r="J158" i="1"/>
  <c r="J78" i="1"/>
  <c r="J79" i="1"/>
  <c r="J226" i="1"/>
  <c r="J223" i="1"/>
  <c r="I188" i="1"/>
  <c r="J166" i="1"/>
  <c r="J88" i="1"/>
  <c r="J48" i="1"/>
  <c r="J72" i="1"/>
  <c r="J57" i="1"/>
  <c r="J32" i="1"/>
  <c r="I185" i="1"/>
  <c r="J87" i="1"/>
  <c r="J63" i="1"/>
  <c r="J220" i="1"/>
  <c r="J202" i="1"/>
  <c r="J193" i="1"/>
  <c r="J194" i="1" s="1"/>
  <c r="J172" i="1"/>
  <c r="J216" i="1"/>
  <c r="J217" i="1"/>
  <c r="J218" i="1"/>
  <c r="J144" i="1"/>
  <c r="J145" i="1"/>
  <c r="J126" i="1"/>
  <c r="J173" i="1"/>
  <c r="J174" i="1"/>
  <c r="I176" i="1"/>
  <c r="I177" i="1" s="1"/>
  <c r="J29" i="1"/>
  <c r="J224" i="1"/>
  <c r="J143" i="1"/>
  <c r="J219" i="1"/>
  <c r="E233" i="1" l="1"/>
  <c r="J116" i="1"/>
  <c r="H191" i="1"/>
  <c r="H195" i="1" s="1"/>
  <c r="J111" i="1"/>
  <c r="J113" i="1" s="1"/>
  <c r="J82" i="1"/>
  <c r="J91" i="1"/>
  <c r="J103" i="1"/>
  <c r="H177" i="1"/>
  <c r="J70" i="1"/>
  <c r="I153" i="1"/>
  <c r="J232" i="1"/>
  <c r="J164" i="1"/>
  <c r="H153" i="1"/>
  <c r="I191" i="1"/>
  <c r="I195" i="1" s="1"/>
  <c r="J118" i="1"/>
  <c r="J117" i="1"/>
  <c r="J189" i="1"/>
  <c r="J169" i="1"/>
  <c r="J135" i="1"/>
  <c r="J200" i="1"/>
  <c r="J23" i="1"/>
  <c r="J120" i="1"/>
  <c r="J36" i="1"/>
  <c r="J27" i="1"/>
  <c r="J212" i="1"/>
  <c r="J35" i="1"/>
  <c r="J127" i="1"/>
  <c r="J132" i="1"/>
  <c r="J201" i="1"/>
  <c r="J209" i="1"/>
  <c r="J123" i="1"/>
  <c r="J187" i="1"/>
  <c r="J102" i="1"/>
  <c r="J211" i="1"/>
  <c r="J199" i="1"/>
  <c r="J213" i="1"/>
  <c r="J105" i="1"/>
  <c r="J90" i="1"/>
  <c r="J100" i="1" s="1"/>
  <c r="J26" i="1"/>
  <c r="J136" i="1"/>
  <c r="J129" i="1"/>
  <c r="J124" i="1"/>
  <c r="J167" i="1"/>
  <c r="J17" i="1"/>
  <c r="J185" i="1"/>
  <c r="J25" i="1"/>
  <c r="J188" i="1"/>
  <c r="J182" i="1"/>
  <c r="J51" i="1"/>
  <c r="J125" i="1"/>
  <c r="J119" i="1"/>
  <c r="J210" i="1"/>
  <c r="J186" i="1"/>
  <c r="J28" i="1"/>
  <c r="J104" i="1"/>
  <c r="J181" i="1"/>
  <c r="J183" i="1"/>
  <c r="J128" i="1"/>
  <c r="J22" i="1"/>
  <c r="J133" i="1"/>
  <c r="J208" i="1"/>
  <c r="J137" i="1"/>
  <c r="J190" i="1"/>
  <c r="J50" i="1"/>
  <c r="J184" i="1"/>
  <c r="J134" i="1"/>
  <c r="J24" i="1"/>
  <c r="J234" i="1"/>
  <c r="J176" i="1"/>
  <c r="J152" i="1"/>
  <c r="H233" i="1" l="1"/>
  <c r="F233" i="1"/>
  <c r="J59" i="1"/>
  <c r="J228" i="1"/>
  <c r="J229" i="1" s="1"/>
  <c r="J170" i="1"/>
  <c r="J177" i="1" s="1"/>
  <c r="J43" i="1"/>
  <c r="J108" i="1"/>
  <c r="J30" i="1"/>
  <c r="J191" i="1"/>
  <c r="J195" i="1" s="1"/>
  <c r="J203" i="1"/>
  <c r="J204" i="1" s="1"/>
  <c r="J140" i="1"/>
  <c r="J121" i="1"/>
  <c r="J233" i="1"/>
  <c r="J18" i="1"/>
  <c r="J130" i="1"/>
  <c r="J153" i="1" l="1"/>
  <c r="D234" i="1" s="1"/>
  <c r="F234" i="1" s="1"/>
</calcChain>
</file>

<file path=xl/sharedStrings.xml><?xml version="1.0" encoding="utf-8"?>
<sst xmlns="http://schemas.openxmlformats.org/spreadsheetml/2006/main" count="773" uniqueCount="471">
  <si>
    <t>APÊNDICE II - RESOLUÇÃO ATRICON 09/2018 - DIRETRIZES 3218 - MATRIZ DE FISCALIZAÇÃO DA TRANSPARÊNCIA</t>
  </si>
  <si>
    <t>QUADRO DE PREENCHIMENTO DA MATRIZ COMUM E ESPECÍFICAS
SENDO A MATRIZ COMUM AQUELA APLICÁVEL A TODOS OS ENTES PÚBLICOS
PODER EXECUTIVO*, PODER LEGISLATIVO, PODER JUDICIÁRIO,
TRIBUNAIS DE CONTAS, MINISTÉRIO PÚBLICO E DEFENSORIA PÚBLICA
(*) Art. 8º, §4º, da Lei Federal nº 12.527/2011 (LAI)</t>
  </si>
  <si>
    <t>RÓTULOS</t>
  </si>
  <si>
    <t>ATENDE</t>
  </si>
  <si>
    <t>Mais de 10 mil habitantes*</t>
  </si>
  <si>
    <t>PROCESSO:</t>
  </si>
  <si>
    <t>[número do processo no TCE]</t>
  </si>
  <si>
    <t>NÃO ATENDE</t>
  </si>
  <si>
    <t>Menos de 10 mil habitantes</t>
  </si>
  <si>
    <t>NÚMERO HABITANTES</t>
  </si>
  <si>
    <t>NÃO SE APLICA</t>
  </si>
  <si>
    <t>Irrelevante: não se aplica o art. 8º, § 4º, da LAI.</t>
  </si>
  <si>
    <t>IDENTIFICAÇÃO DA UNIDADE CONTROLADA</t>
  </si>
  <si>
    <t>[nome da unidade controlada</t>
  </si>
  <si>
    <t>RESPONSÁVEL:</t>
  </si>
  <si>
    <t>[nome do agente responsável]</t>
  </si>
  <si>
    <t>ENDEREÇO DO SÍTIO OFICIAL:</t>
  </si>
  <si>
    <t>[endereço do sítio]</t>
  </si>
  <si>
    <t>PERÍODO DE AVALIAÇÃO:</t>
  </si>
  <si>
    <t>[período de averiguação]</t>
  </si>
  <si>
    <t>MATRIZ COMUM</t>
  </si>
  <si>
    <t>Medidas convencionais de disponibilidade</t>
  </si>
  <si>
    <t>ITEM</t>
  </si>
  <si>
    <t>CRITÉRIO</t>
  </si>
  <si>
    <t>EXIGIBILIDADE</t>
  </si>
  <si>
    <t>FUNDAMENTO</t>
  </si>
  <si>
    <t>PESO</t>
  </si>
  <si>
    <t>ATENDE?</t>
  </si>
  <si>
    <t>PTS. REAL.</t>
  </si>
  <si>
    <t>PTS. POSS.</t>
  </si>
  <si>
    <t>NOTA POND.</t>
  </si>
  <si>
    <t>GRUPO</t>
  </si>
  <si>
    <t>UPTIME</t>
  </si>
  <si>
    <t>DOWNTIME</t>
  </si>
  <si>
    <t>DOWNTIME POR ANO</t>
  </si>
  <si>
    <t>DOWNTIME POR SEMANA</t>
  </si>
  <si>
    <t>1.</t>
  </si>
  <si>
    <t>INFORMAÇÕES PRIORITÁRIAS</t>
  </si>
  <si>
    <t>95%</t>
  </si>
  <si>
    <t>18,25 dias</t>
  </si>
  <si>
    <t>8 horas, 24 minutos</t>
  </si>
  <si>
    <t>1.1</t>
  </si>
  <si>
    <t>O ente possui sítio oficial e/ou portal da transparência próprio ou compartilhado na internet?</t>
  </si>
  <si>
    <t>Essencial</t>
  </si>
  <si>
    <t>Art. 48, II, da LC 101/00; Art. 8º, §2º, da Lei 12.527/11</t>
  </si>
  <si>
    <t>COMUM</t>
  </si>
  <si>
    <t>98%</t>
  </si>
  <si>
    <t>7,3 dias</t>
  </si>
  <si>
    <t>3 horas, 22 minutos</t>
  </si>
  <si>
    <t>1.2</t>
  </si>
  <si>
    <t>O site contém ferramenta de pesquisa de conteúdo que permita o acesso à informação?</t>
  </si>
  <si>
    <t>Art. 8º, §3º, I, da Lei 12.527/11.</t>
  </si>
  <si>
    <t>99%</t>
  </si>
  <si>
    <t>3,65 dias</t>
  </si>
  <si>
    <t>1 hora, 41 minutos</t>
  </si>
  <si>
    <t>Subtotal</t>
  </si>
  <si>
    <t>99.9%</t>
  </si>
  <si>
    <t>0.1%</t>
  </si>
  <si>
    <t>8 horas, 45 minutos</t>
  </si>
  <si>
    <t>10 minutos, 5 segundos</t>
  </si>
  <si>
    <t>TRANSPARÊNCIA ATIVA</t>
  </si>
  <si>
    <t>2.</t>
  </si>
  <si>
    <t>INFORMAÇÕES INSTITUCIONAIS</t>
  </si>
  <si>
    <t>99.99%</t>
  </si>
  <si>
    <t>0.01%</t>
  </si>
  <si>
    <t>52,5 minutos</t>
  </si>
  <si>
    <t>1 minuto</t>
  </si>
  <si>
    <t>art. 8º, § 1º, I, da LAI.</t>
  </si>
  <si>
    <t>99.999%</t>
  </si>
  <si>
    <t>0.001%</t>
  </si>
  <si>
    <t>5,25 minutos</t>
  </si>
  <si>
    <t>6 segundos</t>
  </si>
  <si>
    <t>2.1</t>
  </si>
  <si>
    <t>Registro das competências</t>
  </si>
  <si>
    <t>99.9999%</t>
  </si>
  <si>
    <t>0.0001%</t>
  </si>
  <si>
    <t>31,5 segundos</t>
  </si>
  <si>
    <t>0,6 segundos</t>
  </si>
  <si>
    <t>2.2</t>
  </si>
  <si>
    <t>FONTE: PEREIRA FILHO, N. A. Linux, Clusters e Alta Disponibilidade [Dissertação de Mestrado]. São Paulo: Instituto de Matemática e Estatística da Universidade de São Paulo (USP), 2002. Disponível na Internet. &lt;http://www.ime.usp.br/~nelio/publications/linuxha/html/&gt; Acesso em: 06 set. 2013;
SAUVÉ, J. P. Projeto de redes de computadores [notas para aulas da disciplina de Redes de Computadores do curso de Ciência da Computação]. Campina Grande (PB): Departamento de Sistemas e Computação da Universidade Federal de Campina Grande, 2001, p. 7. Disponível na Internet. &lt;http://www.dsc.ufcg.edu.br/~jacques/cursos/pr/projeto%20de%20redes.pdf&gt; Acesso em: 06 set. 2013.</t>
  </si>
  <si>
    <t>2.3</t>
  </si>
  <si>
    <t>Endereços</t>
  </si>
  <si>
    <t>2.4</t>
  </si>
  <si>
    <t>Telefone da Unidade</t>
  </si>
  <si>
    <t>2.5</t>
  </si>
  <si>
    <t>Horário de atendimento</t>
  </si>
  <si>
    <t>2.6</t>
  </si>
  <si>
    <t>Art. 8º, § 1º, VI, da LAI.</t>
  </si>
  <si>
    <t>2.7</t>
  </si>
  <si>
    <t>Canal de Comunicação com cidadão do tipo ‘Fale Conosco’, que permite ao interessado comunicar-se com órgão por via eletrônica ou telefônica</t>
  </si>
  <si>
    <t>Art. 8º, §3º, inciso VII, da LAI</t>
  </si>
  <si>
    <t>2.8</t>
  </si>
  <si>
    <t>Recomendada</t>
  </si>
  <si>
    <t>Art. 8º, § 1º, I, da LAI.</t>
  </si>
  <si>
    <t>3.</t>
  </si>
  <si>
    <t>RECEITA</t>
  </si>
  <si>
    <t>3.1</t>
  </si>
  <si>
    <t>Natureza da receita</t>
  </si>
  <si>
    <t>Art. 48­A, Inciso II, da LC 101/00; art. 7º, Inciso II, do Decreto 7.185/10</t>
  </si>
  <si>
    <t>3.2</t>
  </si>
  <si>
    <t>Previsão dos valores da receita</t>
  </si>
  <si>
    <t>3.3</t>
  </si>
  <si>
    <t>Valores da arrecadação, inclusive recursos extraordinários</t>
  </si>
  <si>
    <t>3.4</t>
  </si>
  <si>
    <t>Ferramenta de pesquisa específica (que permite pesquisar dentro deste conjunto de informações, possibilitando filtros específicos)</t>
  </si>
  <si>
    <t>3.5</t>
  </si>
  <si>
    <t>Gravação de relatórios em diversos formatos</t>
  </si>
  <si>
    <t>3.6</t>
  </si>
  <si>
    <t>Existência de informações atualizadas (tempo real)</t>
  </si>
  <si>
    <t>3.7</t>
  </si>
  <si>
    <t>Existência de histórico das informações (pelo menos 3 anos)</t>
  </si>
  <si>
    <t>3.8</t>
  </si>
  <si>
    <t>Apresenta informações sobre transferências federais, estaduais e municipais:</t>
  </si>
  <si>
    <t>3.8.1</t>
  </si>
  <si>
    <t>com indicação do valor recebido</t>
  </si>
  <si>
    <t>3.8.2</t>
  </si>
  <si>
    <t>com indicação da origem dos recursos</t>
  </si>
  <si>
    <t>3.8.3</t>
  </si>
  <si>
    <t>com indicação da data do repasse</t>
  </si>
  <si>
    <t>4.</t>
  </si>
  <si>
    <t>DESPESA</t>
  </si>
  <si>
    <t>4.1</t>
  </si>
  <si>
    <t>Número e o valor de empenho, liquidação e pagamento</t>
  </si>
  <si>
    <t>Art. 48-A, I, da LRF c/c art. 7º, VI, da LAI, art. 37, caput, da CF (princípio da publicidade) e Art. 7º, Inc. I, do Decreto nº 7.185/2010</t>
  </si>
  <si>
    <t>4.2</t>
  </si>
  <si>
    <t>Classificação orçamentária,   especificando a unidade orçamentária, a função, a subfunção, a natureza da despesa e a fonte dos recursos</t>
  </si>
  <si>
    <t>4.3</t>
  </si>
  <si>
    <t>Pessoa física ou jurídica beneficiária do pagamento</t>
  </si>
  <si>
    <t>4.4</t>
  </si>
  <si>
    <t>Procedimento  licitatório,  bem como  a  sua  dispensa  ou inexigibilidade</t>
  </si>
  <si>
    <t>4.5</t>
  </si>
  <si>
    <t>Bem fornecido ou serviço prestado</t>
  </si>
  <si>
    <t>4.6</t>
  </si>
  <si>
    <t xml:space="preserve">Ferramenta de pesquisa específica (que permita pesquisar dentro deste conjunto de informações, possibilitando filtros específicos)  </t>
  </si>
  <si>
    <t>4.7</t>
  </si>
  <si>
    <t>4.8</t>
  </si>
  <si>
    <t>4.9</t>
  </si>
  <si>
    <t>4.10</t>
  </si>
  <si>
    <t>Apresenta informações sobre transferências realizadas:</t>
  </si>
  <si>
    <t>4.10.1</t>
  </si>
  <si>
    <t>com indicação do valor concedido</t>
  </si>
  <si>
    <t>4.10.2</t>
  </si>
  <si>
    <t>com  indicação de beneficiário</t>
  </si>
  <si>
    <t>4.10.3</t>
  </si>
  <si>
    <t>4.11</t>
  </si>
  <si>
    <t>Publicação da ordem cronológica de pagamentos das obrigações da entidade</t>
  </si>
  <si>
    <t>ITP</t>
  </si>
  <si>
    <t>Art. 5º, da Lei 8.666/93</t>
  </si>
  <si>
    <t>5.</t>
  </si>
  <si>
    <t>RECURSOS HUMANOS</t>
  </si>
  <si>
    <t>5.1</t>
  </si>
  <si>
    <t>Relação dos servidores</t>
  </si>
  <si>
    <r>
      <t xml:space="preserve">art. 48, § 1º, II, arts. 3º, I, II, III, IV e V, e 8º, </t>
    </r>
    <r>
      <rPr>
        <i/>
        <sz val="9"/>
        <color theme="1"/>
        <rFont val="Arial"/>
        <family val="2"/>
      </rPr>
      <t>caput</t>
    </r>
    <r>
      <rPr>
        <sz val="9"/>
        <color theme="1"/>
        <rFont val="Arial"/>
        <family val="2"/>
      </rPr>
      <t xml:space="preserve">e § 1º, II e III, da LAI c/c arts. 37, </t>
    </r>
    <r>
      <rPr>
        <i/>
        <sz val="9"/>
        <color theme="1"/>
        <rFont val="Arial"/>
        <family val="2"/>
      </rPr>
      <t>caput</t>
    </r>
    <r>
      <rPr>
        <sz val="9"/>
        <color theme="1"/>
        <rFont val="Arial"/>
        <family val="2"/>
      </rPr>
      <t xml:space="preserve"> (princípios da publicidade e moralidade), e 39, § 6º, da CF.</t>
    </r>
  </si>
  <si>
    <t>5.2</t>
  </si>
  <si>
    <t>Indicação de cargo e/ou função desempenhada por cada servidor</t>
  </si>
  <si>
    <t>5.3</t>
  </si>
  <si>
    <t>Indicação da lotação de cada servidor</t>
  </si>
  <si>
    <t>5.4</t>
  </si>
  <si>
    <t>Há divulgação, atualizada há no máximo 60 dias, da remuneração individualizada e detalhada constando nome e cargo dos agentes públicos, incluindo servidores efetivos, comissionados, temporários e agentes políticos?</t>
  </si>
  <si>
    <t>5.5</t>
  </si>
  <si>
    <t>Tabela com o padrão remuneratório dos cargos e funções</t>
  </si>
  <si>
    <t>5.6</t>
  </si>
  <si>
    <t>Existência de informações atualizadas há no máximo 60 dias</t>
  </si>
  <si>
    <t>5.7</t>
  </si>
  <si>
    <t>5.8</t>
  </si>
  <si>
    <t>Há ferramenta de pesquisa por nome de servidor na área dedicada à folha de pagamento?</t>
  </si>
  <si>
    <t>Lei nº 12.527/11 - art. 8º, § 3º, inciso I;
(Boa prática) Decreto Federal nº 7.724/2012, art. 7º, § 3º, inciso VI</t>
  </si>
  <si>
    <t>5.9</t>
  </si>
  <si>
    <t>Há divulgação atualizada há no máximo 60 dias do nome dos funcionários cedidos e recepcionados?</t>
  </si>
  <si>
    <t>Lei nº 12.527/11 - art. 8º, caput; (Boa prática) Resolução CNMP nº 86/2012 - art. 5º, inciso III, alíneas "c" e "d"</t>
  </si>
  <si>
    <t>6.</t>
  </si>
  <si>
    <t>DIÁRIAS</t>
  </si>
  <si>
    <t>6.1</t>
  </si>
  <si>
    <t>Nome do beneficiário</t>
  </si>
  <si>
    <t>art. 48-A, I, da LRF c/c art. 7º, VI, da LAI, art. 37, caput, da CF (princípio da publicidade) e Art. 7º, Inc. I, do Decreto nº 7.185/2010.</t>
  </si>
  <si>
    <t>6.2</t>
  </si>
  <si>
    <t>Cargo do beneficiário</t>
  </si>
  <si>
    <t>6.3</t>
  </si>
  <si>
    <t>Número de diárias usufruídas por afastamento</t>
  </si>
  <si>
    <t>6.4</t>
  </si>
  <si>
    <t>Período de afastamento</t>
  </si>
  <si>
    <t>6.5</t>
  </si>
  <si>
    <t>Motivo do afastamento</t>
  </si>
  <si>
    <t>6.6</t>
  </si>
  <si>
    <t>Local de destino</t>
  </si>
  <si>
    <t>6.7</t>
  </si>
  <si>
    <t>Tabela ou relação que explicite os valores das diárias dentro do Estado, fora do Estado e fora do país, conforme legislação local</t>
  </si>
  <si>
    <t>6.8</t>
  </si>
  <si>
    <t>Há divulgação atualizada há no máximo 60 dias das despesas relativas a viagens por nome de favorecido?</t>
  </si>
  <si>
    <t>6.9</t>
  </si>
  <si>
    <t>6.10</t>
  </si>
  <si>
    <t>Existência de ferramenta de pesquisa que permita a exportação de dados (ex. .xlsx, .csv etc.)</t>
  </si>
  <si>
    <t>7.</t>
  </si>
  <si>
    <t>LICITAÇÕES, DISPENSAS, INEXIGIBILIDADES E ATAS DE ADESÃO - SRP</t>
  </si>
  <si>
    <t>7.1</t>
  </si>
  <si>
    <t>Íntegra dos editais de licitação</t>
  </si>
  <si>
    <t>Art. 48-A, I, da LRF c/c art. 8º, §1º, Inc. IV, da LAI, art. 37, caput, da CF (princípio da publicidade), e art. 3º, caput e § 3º, da Lei nº 8.666/1993.</t>
  </si>
  <si>
    <t>7.2</t>
  </si>
  <si>
    <t>Íntegra das Dispensas</t>
  </si>
  <si>
    <t>7.3</t>
  </si>
  <si>
    <t>Íntegra das Inexigibilidades</t>
  </si>
  <si>
    <t>7.4</t>
  </si>
  <si>
    <t>Íntegra da ata de adesão - SRP</t>
  </si>
  <si>
    <t>7.5</t>
  </si>
  <si>
    <t>Resultado dos editais: (indica vencedor)</t>
  </si>
  <si>
    <t>7.6</t>
  </si>
  <si>
    <t>Resultado dos editais: (indica valor)</t>
  </si>
  <si>
    <t>7.7</t>
  </si>
  <si>
    <t>7.8</t>
  </si>
  <si>
    <t>7.9</t>
  </si>
  <si>
    <t>Existência de informações atualizadas (há no máximo 60 dias)</t>
  </si>
  <si>
    <t>7.10</t>
  </si>
  <si>
    <t>7.11</t>
  </si>
  <si>
    <t>Art. 1º, § único, Lei Estadual nº 19.581/18 e Acórdão TCU nº 2361/2018-Plenário</t>
  </si>
  <si>
    <t>7.12</t>
  </si>
  <si>
    <t>O texto no interior do arquivo é pesquisável</t>
  </si>
  <si>
    <t>Acórdão TCU nº 1855/2018 - Plenário</t>
  </si>
  <si>
    <t>7.13</t>
  </si>
  <si>
    <t>Há divulgação das propostas e dos lances de todos licitantes na íntegra, inclusive anexos</t>
  </si>
  <si>
    <t>Art. 8º, §1º, inciso IV, da Lei nº 12.527; Art. 30, inciso XI, do Decreto-Federal 5.450/2005</t>
  </si>
  <si>
    <t>7.14</t>
  </si>
  <si>
    <t>Acórdão TCE-PR 2605/18-Plenário (Consulta com força normativa)</t>
  </si>
  <si>
    <t>7.15</t>
  </si>
  <si>
    <t xml:space="preserve">Art. 1º, § único, Lei Estadual nº 19.581/18 </t>
  </si>
  <si>
    <t>7.16</t>
  </si>
  <si>
    <t>Art. 1º, Lei Estadual nº 19.447/18</t>
  </si>
  <si>
    <t>8.</t>
  </si>
  <si>
    <t>CONTRATOS E PARCERIAS</t>
  </si>
  <si>
    <t>8.1</t>
  </si>
  <si>
    <t>Contratos na íntegra e termos aditivos</t>
  </si>
  <si>
    <t>Art. 8º, §1º, Inc. IV, da LAI</t>
  </si>
  <si>
    <t>8.2</t>
  </si>
  <si>
    <t>Indicação do Fiscal do Contrato (ou do convênio/parceria)</t>
  </si>
  <si>
    <t>8.3</t>
  </si>
  <si>
    <t>8.4</t>
  </si>
  <si>
    <t>8.5</t>
  </si>
  <si>
    <t>Se existirem, convênios, termos de fomento, de colaboração e de parceria  e contratos de gestão na íntegra, inclusive termos aditivos e planos de trabalho.</t>
  </si>
  <si>
    <t>Art. 42, da Lei 13.019/14 e Art. 116, da Lei 8.666/93</t>
  </si>
  <si>
    <t>8.6</t>
  </si>
  <si>
    <t>Art. 10, da Lei 13.019/14.</t>
  </si>
  <si>
    <t>9.</t>
  </si>
  <si>
    <t>RELATÓRIO DE GESTÃO FISCAL (RGF)</t>
  </si>
  <si>
    <t>9.1</t>
  </si>
  <si>
    <t>Publica o Relatório de Gestão Fiscal (RGF) dos últimos 6 meses</t>
  </si>
  <si>
    <t>9.2</t>
  </si>
  <si>
    <t>Existência de histórico das informações (três anos)</t>
  </si>
  <si>
    <t>Obrigatória</t>
  </si>
  <si>
    <t>9.3</t>
  </si>
  <si>
    <t>Há divulgação de dados gerais para acompanhamento dos resultados de programas, ações, projetos e obras de órgãos e entidades?</t>
  </si>
  <si>
    <t>Art. 8º, § 1º, inciso V, da Lei nº 12.527/11</t>
  </si>
  <si>
    <t>TRANSPARÊNCIA PASSIVA</t>
  </si>
  <si>
    <t>10.</t>
  </si>
  <si>
    <t>SERVIÇO DE INFORMAÇÕES AO CIDADÃO - SIC (FÍSICO)</t>
  </si>
  <si>
    <t>10.1</t>
  </si>
  <si>
    <t>Há possibilidade de envio de pedidos de informação de forma física (e­SIC)</t>
  </si>
  <si>
    <t>Art. 8º, §1º, I, c/c Art. 9º, I, da Lei 12.527/11.</t>
  </si>
  <si>
    <t>10.2</t>
  </si>
  <si>
    <t>indicação da unidade/setor físico  responsável pelo SIC</t>
  </si>
  <si>
    <t>10.3</t>
  </si>
  <si>
    <t>indicação de endereço físico do SIC</t>
  </si>
  <si>
    <t>10.4</t>
  </si>
  <si>
    <t>indicação de telefone do SIC</t>
  </si>
  <si>
    <t>10.5</t>
  </si>
  <si>
    <t>indicação dos horários de funcionamento do SIC</t>
  </si>
  <si>
    <t>11.</t>
  </si>
  <si>
    <t>SERVIÇO DE INFORMAÇÕES AO CIDADÃO e-SIC (ELETRÔNICO)</t>
  </si>
  <si>
    <t>11.1</t>
  </si>
  <si>
    <t>Há possibilidade de envio de pedidos de informação de forma eletrônica (e­SIC)</t>
  </si>
  <si>
    <t>11.2</t>
  </si>
  <si>
    <t>Apresenta possibilidade de acompanhamento posterior da solicitação</t>
  </si>
  <si>
    <t>11.3</t>
  </si>
  <si>
    <t>11.4</t>
  </si>
  <si>
    <t>Instrumento normativo local que regulamente a LAI</t>
  </si>
  <si>
    <t>11.5</t>
  </si>
  <si>
    <t>O ente publica relatório anual estatístico contendo a quantidade de pedidos de acesso recebidos, atendidos, indeferidos, bem como informações genéricas sobre os solicitantes.</t>
  </si>
  <si>
    <t>11.6</t>
  </si>
  <si>
    <t>Existe rol das informações que tenham sido desclassificadas nos últimos 12 (doze) meses</t>
  </si>
  <si>
    <t>11.7</t>
  </si>
  <si>
    <t>Existe rol de documentos classificados em cada grau de sigilo, com identificação para referência futura</t>
  </si>
  <si>
    <t>12.</t>
  </si>
  <si>
    <t>ACESSIBILIDADE</t>
  </si>
  <si>
    <t>12.1</t>
  </si>
  <si>
    <t>Contém símbolo de acessibilidade em destaque</t>
  </si>
  <si>
    <t>Art. 63, caput e § 1º, da Lei nº 13.146/2015</t>
  </si>
  <si>
    <t>12.2</t>
  </si>
  <si>
    <t>Exibição do “caminho” de páginas percorridas pelo usuário</t>
  </si>
  <si>
    <t>12.3</t>
  </si>
  <si>
    <t>Opção de alto contraste</t>
  </si>
  <si>
    <t>12.4</t>
  </si>
  <si>
    <t>Redimensionamento de texto</t>
  </si>
  <si>
    <t>12.5</t>
  </si>
  <si>
    <t>Mapa do site</t>
  </si>
  <si>
    <t>12.6</t>
  </si>
  <si>
    <t>Teclas de atalho</t>
  </si>
  <si>
    <t>12.7</t>
  </si>
  <si>
    <t>Existe página contendo respostas a questões mais frequentes (FAQ) no site?</t>
  </si>
  <si>
    <t>12.8</t>
  </si>
  <si>
    <t>Está disponível no site ferramenta de pesquisa de conteúdo que permita o acesso à informação?</t>
  </si>
  <si>
    <t>BOAS PRÁTICAS</t>
  </si>
  <si>
    <t>13.</t>
  </si>
  <si>
    <t>CARTA DE SERVIÇOS AOS USUÁRIOS</t>
  </si>
  <si>
    <t>13.1</t>
  </si>
  <si>
    <t>Arts. 7, 13 e ss. da Lei 13.460/17, c/c art. 9º, II, da LAI e art. 37, caput, da CF (princípio da publicidade).</t>
  </si>
  <si>
    <t>13.2</t>
  </si>
  <si>
    <t>Existe Ouvidoria com possibilidade de interação via internet</t>
  </si>
  <si>
    <t>13.3</t>
  </si>
  <si>
    <t>Divulga Carta de Serviços ao Usuário</t>
  </si>
  <si>
    <t>13.4</t>
  </si>
  <si>
    <t>Está disponível a escala dos profissionais da saúde, por unidade</t>
  </si>
  <si>
    <t>Art. 8º, caput, da Lei nº 12.527/11; item 3.3, iv, da Portaria nº 2.436/17-MS (PNAB), Item 3.3, iv</t>
  </si>
  <si>
    <t>13.5</t>
  </si>
  <si>
    <t>Constam o nome, cargo e horário de atendimento dos profissionais da saúde</t>
  </si>
  <si>
    <t>Art. 8º, caput, da Lei nº 12.527/11; item 3.3, iv, da Portaria nº 2.436/17-MS (PNAB), Item 3.3, iv.</t>
  </si>
  <si>
    <t>13.6</t>
  </si>
  <si>
    <t>Há divulgação sobre quem compõe o Conselho Municipal de Saúde, onde e quando são realizadas suas reuniões, bem como são disponibilizadas suas atas</t>
  </si>
  <si>
    <t>Art. 8º, caput, da Lei nº 12.527/11; Art. 31, caput e inciso III, da Lei Complementar nº 141/12.</t>
  </si>
  <si>
    <t>13.7</t>
  </si>
  <si>
    <t>Está disponível o cardápio da alimentação escolar e pré-escolar (CMEI) pré-estabelecido para o mês vigente</t>
  </si>
  <si>
    <t>Art. 8º, caput, da Lei nº 12.527/11; Estratégia 20.4, da Lei nº 13.005/14 (PNE); Art. 14, §8º, da Resolução CD/FNDE nº 26/2013.</t>
  </si>
  <si>
    <t>13.8</t>
  </si>
  <si>
    <t xml:space="preserve">Está disponível o número de vagas existentes e ocupadas em cada unidade escolar, bem como a lista de espera ordenada </t>
  </si>
  <si>
    <t>Arts. 7º, inciso V e art. 8º, Lei nº 12.527/11; Estratégia 20.4 do PNE, Lei nº 13.005/14 (PNE); (Boa prática) Tese MP/PR nº 15/2015; (Boa prática) TAC nº 07/2013; Cláusula E.2 - Falta receber comprovação material do TAC - MP/PR.</t>
  </si>
  <si>
    <t>13.9</t>
  </si>
  <si>
    <t>Há divulgação sobre quem compõe o Conselho Municipal de Educação, onde e quando são realizadas suas reuniões, bem como são disponibilizadas suas atas</t>
  </si>
  <si>
    <t>SUBTOTAL (MATRIZ COMUM)</t>
  </si>
  <si>
    <t>MATRIZ ESPECÍFICA:</t>
  </si>
  <si>
    <t>PODER EXECUTIVO</t>
  </si>
  <si>
    <t>14.</t>
  </si>
  <si>
    <t>INSTRUMENTOS DA GESTÃO FISCAL E DO PLANEJAMENTO</t>
  </si>
  <si>
    <t>EXECUTIVO</t>
  </si>
  <si>
    <t>14.1</t>
  </si>
  <si>
    <t>Existência de PPA (Lei do Plano Plurianual)</t>
  </si>
  <si>
    <t>Art. 48, caput, da LC 101/00</t>
  </si>
  <si>
    <t>14.2</t>
  </si>
  <si>
    <t>Existência do Anexo do PPA</t>
  </si>
  <si>
    <t>14.3</t>
  </si>
  <si>
    <t>Existência de LDO (Lei do Diretrizes Orçamentárias)</t>
  </si>
  <si>
    <t>14.4</t>
  </si>
  <si>
    <t>Existência do Anexo da LDO</t>
  </si>
  <si>
    <t>14.5</t>
  </si>
  <si>
    <t>Existência de LOA (Lei Orçamentária)</t>
  </si>
  <si>
    <t>14.6</t>
  </si>
  <si>
    <t>Existência do Anexo da LOA</t>
  </si>
  <si>
    <t>14.7</t>
  </si>
  <si>
    <t>15.</t>
  </si>
  <si>
    <t>RELATÓRIOS REFERENTES À TRANSPARÊNCIA DA GESTÃO FISCAL</t>
  </si>
  <si>
    <t>15.1</t>
  </si>
  <si>
    <t>15.2</t>
  </si>
  <si>
    <t>15.3</t>
  </si>
  <si>
    <t>Relatório  Resumido  da  Execução  Orçamentária  (RREO) dos últimos 6 meses</t>
  </si>
  <si>
    <t>15.4</t>
  </si>
  <si>
    <t>16.</t>
  </si>
  <si>
    <t>16.1</t>
  </si>
  <si>
    <t>Divulga informações sobre Renúncias Fiscais</t>
  </si>
  <si>
    <t>Art. 9º, II, da LAI e art. 37, caput, da CF (princípio da publicidade).</t>
  </si>
  <si>
    <t>16.2</t>
  </si>
  <si>
    <t>Divulga o Plano Municipal de Saúde</t>
  </si>
  <si>
    <t>16.3</t>
  </si>
  <si>
    <t>Divulga o Plano Municipal de Educação</t>
  </si>
  <si>
    <t>16.4</t>
  </si>
  <si>
    <t>Divulga o Relatório de gestão municipal/estadual de saúde</t>
  </si>
  <si>
    <t>SUBTOTAL (PODER EXECUTIVO)</t>
  </si>
  <si>
    <t>PODER LEGISLATIVO</t>
  </si>
  <si>
    <t>FUNDAMENTAÇÃO</t>
  </si>
  <si>
    <t>17.1</t>
  </si>
  <si>
    <t>Leis municipais e atos infralegais (resoluções/decretos) 
*Possibilidade de acessar as leis municipais já editadas, de acordo com a numeração, a data, as palavras-chave ou o texto livre</t>
  </si>
  <si>
    <t>art. 37, da Constituição da República (princípio da publicidade) c/c arts. 6, inc. I, e 8º da LAI.</t>
  </si>
  <si>
    <t>LEGISLATIVO</t>
  </si>
  <si>
    <t>17.2</t>
  </si>
  <si>
    <t>Divulga informações sobre cotas para exercício da atividade parlamentar/verba indenizatória</t>
  </si>
  <si>
    <t>Art. 7º, V, da LAI.</t>
  </si>
  <si>
    <t>17.3</t>
  </si>
  <si>
    <t>Divulga a legislação relacionada a gastos dos parlamentares</t>
  </si>
  <si>
    <t>17.4</t>
  </si>
  <si>
    <t>Projetos de leis e de atos infralegais, bem como as respectivas tramitações (contemplando ementa, documentos anexos, situação atual, devendo apresentar ferramenta de pesquisa de acordo com a numeração, a data, as palavras-chave ou o texto livre)</t>
  </si>
  <si>
    <t>17.5</t>
  </si>
  <si>
    <t>Pauta das Comissões e das Sessões do Plenário (Pauta das matérias a serem discutidas. A divulgação pode se dar na forma de publicação de pauta conjunta, desde que fiquem explicitadas as respectivas atividades legislativas)</t>
  </si>
  <si>
    <t>17.6</t>
  </si>
  <si>
    <t>Atas das Sessões</t>
  </si>
  <si>
    <t>17.7</t>
  </si>
  <si>
    <t>Votações nominais, quando cabíveis (Divulgação da lista nominal de votação dos projetos de lei. Tratando-se de votações unânimes, a lista será dispensada.)</t>
  </si>
  <si>
    <t>17.8</t>
  </si>
  <si>
    <t>Divulga lista de presença e ausência dos parlamentares</t>
  </si>
  <si>
    <t>17.9</t>
  </si>
  <si>
    <t>Divulga as atividades legislativas dos parlamentares</t>
  </si>
  <si>
    <t>17.10</t>
  </si>
  <si>
    <t>Divulga o ato que aprecia as Contas do Prefeito (Decreto) e o teor do julgamento (Ata ou Resumo da Sessão da Câmara que aprovou ou rejeitou as contas)</t>
  </si>
  <si>
    <t>Art. 7º, inc. VI, alínea "b", da LAI.</t>
  </si>
  <si>
    <t>18.</t>
  </si>
  <si>
    <t>18.1</t>
  </si>
  <si>
    <t>Há transmissão de sessões, audiências públicas, etc. via meios de comunicação como rádio, TV, internet, entre outros.</t>
  </si>
  <si>
    <t>Arts. 7, 13 e ss. da Lei 13.460/17, c/c art. 9º, II, da LAI  e art. 37, caput, da CF (princípio da publicidade).</t>
  </si>
  <si>
    <t>SUBTOTAL (PODER LEGISLATIVO)</t>
  </si>
  <si>
    <t>PODER JUDICIÁRIO</t>
  </si>
  <si>
    <t>19.1</t>
  </si>
  <si>
    <t>Divulga da pauta das sessões (lista de processos aptos a julgamento conclusos), preferencialmente por ordem cronológica</t>
  </si>
  <si>
    <t>Art. 12, § 1º, da Lei nº 13.105/2015 (novo CPC).</t>
  </si>
  <si>
    <t>JUDICIÁRIO</t>
  </si>
  <si>
    <t>19.2</t>
  </si>
  <si>
    <t>Divulga informativo de jurisprudência</t>
  </si>
  <si>
    <t>Arts. 37, caput (princípio da publicidade), e 93, IX e X, da CF c/c arts. 7º, II e V, e 8º, caput, da LAI, 24, parágrafo único da Lei nº 13.655/2018</t>
  </si>
  <si>
    <t>19.3</t>
  </si>
  <si>
    <t>Possui ferramenta de consulta de jurisprudência (v.g., sentenças, decisões, deliberações, acórdãos)</t>
  </si>
  <si>
    <t>19.4</t>
  </si>
  <si>
    <t>Divulga ata das sessões de julgamento/deliberativas</t>
  </si>
  <si>
    <t>Arts. 37, caput (princípio da publicidade), e 93, IX e X, da CF c/c arts. 7º, II e V, e 8º, caput, da LAI.</t>
  </si>
  <si>
    <t>SUBTOTAL (PODER JUDICIÁRIO)</t>
  </si>
  <si>
    <t>TRIBUNAL DE CONTAS</t>
  </si>
  <si>
    <t>20.1</t>
  </si>
  <si>
    <t>TCs</t>
  </si>
  <si>
    <t>20.2</t>
  </si>
  <si>
    <t>Arts. 37, caput (princípio da publicidade), e 93, IX e X, da CF c/c arts. 7º, II e V, e 8º, caput, da LAI, art. 24, parágrafo único da Lei nº 13.655/2018</t>
  </si>
  <si>
    <t>20.3</t>
  </si>
  <si>
    <t>20.4</t>
  </si>
  <si>
    <t>Divulga seus próprios atos normativos</t>
  </si>
  <si>
    <t>20.5</t>
  </si>
  <si>
    <t>Divulga súmulas e pareceres que edita</t>
  </si>
  <si>
    <t>20.6</t>
  </si>
  <si>
    <t>Divulga informações técnicas de cunho orientativo</t>
  </si>
  <si>
    <t>20.7</t>
  </si>
  <si>
    <t>20.8</t>
  </si>
  <si>
    <t>Informa a respeito de montante de despesas irregulares prevenidas (economia gerada com ações preventivas)</t>
  </si>
  <si>
    <t>20.9</t>
  </si>
  <si>
    <t>Informa sobre valor das condenações (débitos)</t>
  </si>
  <si>
    <t>20.10</t>
  </si>
  <si>
    <t>Informa sobre valor das condenações (multas aplicadas)</t>
  </si>
  <si>
    <t>20.11</t>
  </si>
  <si>
    <t>Divulga dados a respeito do montante de recursos ressarcidos ao Erário</t>
  </si>
  <si>
    <t>20.12</t>
  </si>
  <si>
    <t>Divulga relação de responsáveis por contas julgadas irregulares</t>
  </si>
  <si>
    <t>20.13</t>
  </si>
  <si>
    <t>Divulga limites legais e constitucionais do Estado e dos municípios</t>
  </si>
  <si>
    <t>20.14</t>
  </si>
  <si>
    <t>Quanto aos processos de controle externo, o TC divulga:</t>
  </si>
  <si>
    <t>20.14.1</t>
  </si>
  <si>
    <t>Ementa e acórdão</t>
  </si>
  <si>
    <t>20.14.2</t>
  </si>
  <si>
    <t>Voto condutor da decisão</t>
  </si>
  <si>
    <t>20.14.3</t>
  </si>
  <si>
    <t>Parecer ministerial</t>
  </si>
  <si>
    <t>20.14.4</t>
  </si>
  <si>
    <t>Relatório técnico</t>
  </si>
  <si>
    <t>20.14.5</t>
  </si>
  <si>
    <t>Elementos de defesa</t>
  </si>
  <si>
    <t>20.14.6</t>
  </si>
  <si>
    <t>O TC disponibiliza dados encaminhados pelos respectivos entes fiscalizados (União, Estados ou Municípios) referentes à despesa e à receita, em formato aberto e estruturado</t>
  </si>
  <si>
    <t>Para o TCU: Lei 9.755/98 e IN TCU 28/1999; Para os demais entes: boa prática.</t>
  </si>
  <si>
    <t>SUBTOTAL (TRIBUNAL DE CONTAS)</t>
  </si>
  <si>
    <t>COMPOSIÇÃO DO ÍNDICE CALCULADO</t>
  </si>
  <si>
    <t>PESOS (∑)</t>
  </si>
  <si>
    <t>PONTOS REALIZADOS (∑)</t>
  </si>
  <si>
    <t>PONTOS POSSÍVEIS (∑)</t>
  </si>
  <si>
    <t>Essenciais</t>
  </si>
  <si>
    <t>PONTUAÇÃO FINAL</t>
  </si>
  <si>
    <t>Média Ponderada</t>
  </si>
  <si>
    <t>Obrigatórias</t>
  </si>
  <si>
    <t>ÍNDICE DE TRANSPARÊNCIA DO SÍTIO/PORTAL ANALISADO =</t>
  </si>
  <si>
    <t>NÍVEL:</t>
  </si>
  <si>
    <t>Recomendadas</t>
  </si>
  <si>
    <t>Os editais e anexos estão disponíveis a todos, sem que seja necessária qualquer identificação do requerente nem registro com login e senha</t>
  </si>
  <si>
    <t xml:space="preserve">A prestação de contas (Relatório Circunstanciado) do ano anterior. OBS: O Relatório Circunstanciado apresenta o desempenho da gestão do prefeito em relação aos LIMITES da Lei complementar 101/2000 (Lei de Responsabilidade Fiscal) e a AVALIAÇÃO das metas fiscais, divididas em resultado primário e resultado nominal. </t>
  </si>
  <si>
    <t>Estrutura organizacional (organograma)</t>
  </si>
  <si>
    <t>Perguntas e respostas mais frequentes (FAQ)</t>
  </si>
  <si>
    <t>O Ente público participa de pelo menos uma rede social?</t>
  </si>
  <si>
    <t>Parecer prévio do TCE que aprecia as contas do Prefeito</t>
  </si>
  <si>
    <t>Identificação dos responsáveis pelas unidades da estrutura organizacional</t>
  </si>
  <si>
    <t>A entidade tem dado preferência para a utilização do Pregão eletrônico em relação ao presencial. Critério: quantidade de Pregão eletrônico MAIOR do que Pregão presencial</t>
  </si>
  <si>
    <t>Disponibilização da gravação, em áudio e vídeo, das sessões de licitação, conforme boa prática apresentada na lei estadual 19.447/2018</t>
  </si>
  <si>
    <t xml:space="preserve"> A administração pública mantém a relação das parcerias celebradas e dos respectivos planos de trabalho, até 180 dias (6 meses) após o respectivo encerramento</t>
  </si>
  <si>
    <t>A solicitação por meio do e­SIC é simples? OBS: Caso haja exigência de envio de documentos, assinatura reconhecida, declaração de responsabilidade, de maioridade e/ou de cadastro prévio com login e senha, marcar "NÃO"</t>
  </si>
  <si>
    <t xml:space="preserve">Disponibilização na íntegra dos processos licitatórios, conforme lei estadual 19.581/2018. OBS: fase interna (desde a solicitação) e externa (a partir da publicação do edital)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</si>
</sst>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9" fontId="0" fillId="0" borderId="0" xfId="0" applyNumberFormat="1"/>
    <xf numFmtId="10" fontId="0" fillId="0" borderId="0" xfId="0" applyNumberFormat="1"/>
    <xf numFmtId="0" fontId="3" fillId="0" borderId="1" xfId="0" applyFont="1" applyBorder="1"/>
    <xf numFmtId="164" fontId="0" fillId="0" borderId="0" xfId="0" applyNumberFormat="1"/>
    <xf numFmtId="49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1" applyNumberFormat="1" applyFont="1" applyBorder="1" applyAlignment="1" applyProtection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164" fontId="5" fillId="0" borderId="3" xfId="1" applyNumberFormat="1" applyFont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9" fontId="4" fillId="6" borderId="1" xfId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wrapText="1"/>
    </xf>
    <xf numFmtId="164" fontId="5" fillId="0" borderId="0" xfId="1" applyNumberFormat="1" applyFont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" fontId="4" fillId="6" borderId="2" xfId="0" applyNumberFormat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/>
    </xf>
    <xf numFmtId="10" fontId="4" fillId="6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7" borderId="1" xfId="1" applyNumberFormat="1" applyFont="1" applyFill="1" applyBorder="1" applyAlignment="1" applyProtection="1">
      <alignment horizontal="center"/>
    </xf>
    <xf numFmtId="10" fontId="4" fillId="7" borderId="1" xfId="1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4" fillId="4" borderId="17" xfId="0" applyFont="1" applyFill="1" applyBorder="1" applyAlignment="1">
      <alignment vertical="center"/>
    </xf>
    <xf numFmtId="164" fontId="5" fillId="0" borderId="18" xfId="1" applyNumberFormat="1" applyFont="1" applyBorder="1" applyAlignment="1" applyProtection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10" fontId="4" fillId="5" borderId="20" xfId="1" applyNumberFormat="1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164" fontId="5" fillId="0" borderId="19" xfId="1" applyNumberFormat="1" applyFont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11" borderId="0" xfId="0" applyFill="1"/>
    <xf numFmtId="0" fontId="0" fillId="10" borderId="0" xfId="0" applyFill="1"/>
    <xf numFmtId="0" fontId="5" fillId="0" borderId="6" xfId="0" quotePrefix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64" fontId="4" fillId="10" borderId="1" xfId="1" applyNumberFormat="1" applyFont="1" applyFill="1" applyBorder="1" applyAlignment="1" applyProtection="1">
      <alignment horizontal="center" vertical="center"/>
    </xf>
    <xf numFmtId="0" fontId="5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/>
    </xf>
    <xf numFmtId="0" fontId="5" fillId="12" borderId="5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wrapText="1"/>
    </xf>
    <xf numFmtId="0" fontId="4" fillId="8" borderId="2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5">
    <dxf>
      <font>
        <b/>
        <i val="0"/>
        <color rgb="FF037F0F"/>
      </font>
      <fill>
        <patternFill patternType="solid">
          <fgColor theme="0"/>
          <bgColor theme="6" tint="0.59996337778862885"/>
        </patternFill>
      </fill>
    </dxf>
    <dxf>
      <font>
        <b/>
        <i val="0"/>
        <color theme="3" tint="-0.24994659260841701"/>
      </font>
      <fill>
        <patternFill>
          <bgColor theme="8" tint="0.59996337778862885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FF00"/>
      </font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FFFF66"/>
      <color rgb="FFFF9933"/>
      <color rgb="FF663300"/>
      <color rgb="FFFFFF99"/>
      <color rgb="FF037F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38100</xdr:rowOff>
    </xdr:from>
    <xdr:to>
      <xdr:col>6</xdr:col>
      <xdr:colOff>0</xdr:colOff>
      <xdr:row>33</xdr:row>
      <xdr:rowOff>152400</xdr:rowOff>
    </xdr:to>
    <xdr:sp macro="" textlink="">
      <xdr:nvSpPr>
        <xdr:cNvPr id="1041" name="Drop Down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44</xdr:row>
      <xdr:rowOff>38100</xdr:rowOff>
    </xdr:from>
    <xdr:to>
      <xdr:col>6</xdr:col>
      <xdr:colOff>0</xdr:colOff>
      <xdr:row>44</xdr:row>
      <xdr:rowOff>152400</xdr:rowOff>
    </xdr:to>
    <xdr:sp macro="" textlink="">
      <xdr:nvSpPr>
        <xdr:cNvPr id="1042" name="Drop Down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45</xdr:row>
      <xdr:rowOff>142875</xdr:rowOff>
    </xdr:from>
    <xdr:to>
      <xdr:col>6</xdr:col>
      <xdr:colOff>0</xdr:colOff>
      <xdr:row>45</xdr:row>
      <xdr:rowOff>276225</xdr:rowOff>
    </xdr:to>
    <xdr:sp macro="" textlink="">
      <xdr:nvSpPr>
        <xdr:cNvPr id="1043" name="Drop Down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46</xdr:row>
      <xdr:rowOff>38100</xdr:rowOff>
    </xdr:from>
    <xdr:to>
      <xdr:col>6</xdr:col>
      <xdr:colOff>0</xdr:colOff>
      <xdr:row>46</xdr:row>
      <xdr:rowOff>180975</xdr:rowOff>
    </xdr:to>
    <xdr:sp macro="" textlink="">
      <xdr:nvSpPr>
        <xdr:cNvPr id="1044" name="Drop Down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47</xdr:row>
      <xdr:rowOff>142875</xdr:rowOff>
    </xdr:from>
    <xdr:to>
      <xdr:col>6</xdr:col>
      <xdr:colOff>0</xdr:colOff>
      <xdr:row>48</xdr:row>
      <xdr:rowOff>81491</xdr:rowOff>
    </xdr:to>
    <xdr:sp macro="" textlink="">
      <xdr:nvSpPr>
        <xdr:cNvPr id="1045" name="Drop Down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48</xdr:row>
      <xdr:rowOff>28575</xdr:rowOff>
    </xdr:from>
    <xdr:to>
      <xdr:col>6</xdr:col>
      <xdr:colOff>0</xdr:colOff>
      <xdr:row>48</xdr:row>
      <xdr:rowOff>180975</xdr:rowOff>
    </xdr:to>
    <xdr:sp macro="" textlink="">
      <xdr:nvSpPr>
        <xdr:cNvPr id="1046" name="Drop Down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38100</xdr:rowOff>
    </xdr:from>
    <xdr:to>
      <xdr:col>6</xdr:col>
      <xdr:colOff>0</xdr:colOff>
      <xdr:row>51</xdr:row>
      <xdr:rowOff>152400</xdr:rowOff>
    </xdr:to>
    <xdr:sp macro="" textlink="">
      <xdr:nvSpPr>
        <xdr:cNvPr id="1047" name="Drop Down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60</xdr:row>
      <xdr:rowOff>142875</xdr:rowOff>
    </xdr:from>
    <xdr:to>
      <xdr:col>6</xdr:col>
      <xdr:colOff>0</xdr:colOff>
      <xdr:row>60</xdr:row>
      <xdr:rowOff>295275</xdr:rowOff>
    </xdr:to>
    <xdr:sp macro="" textlink="">
      <xdr:nvSpPr>
        <xdr:cNvPr id="1048" name="Drop Down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61</xdr:row>
      <xdr:rowOff>28575</xdr:rowOff>
    </xdr:from>
    <xdr:to>
      <xdr:col>6</xdr:col>
      <xdr:colOff>0</xdr:colOff>
      <xdr:row>61</xdr:row>
      <xdr:rowOff>180975</xdr:rowOff>
    </xdr:to>
    <xdr:sp macro="" textlink="">
      <xdr:nvSpPr>
        <xdr:cNvPr id="1049" name="Drop Down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66</xdr:row>
      <xdr:rowOff>38100</xdr:rowOff>
    </xdr:from>
    <xdr:to>
      <xdr:col>6</xdr:col>
      <xdr:colOff>0</xdr:colOff>
      <xdr:row>66</xdr:row>
      <xdr:rowOff>152400</xdr:rowOff>
    </xdr:to>
    <xdr:sp macro="" textlink="">
      <xdr:nvSpPr>
        <xdr:cNvPr id="1052" name="Drop Down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71</xdr:row>
      <xdr:rowOff>38100</xdr:rowOff>
    </xdr:from>
    <xdr:to>
      <xdr:col>6</xdr:col>
      <xdr:colOff>0</xdr:colOff>
      <xdr:row>71</xdr:row>
      <xdr:rowOff>180975</xdr:rowOff>
    </xdr:to>
    <xdr:sp macro="" textlink="">
      <xdr:nvSpPr>
        <xdr:cNvPr id="1061" name="Drop Down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72</xdr:row>
      <xdr:rowOff>47625</xdr:rowOff>
    </xdr:from>
    <xdr:to>
      <xdr:col>6</xdr:col>
      <xdr:colOff>0</xdr:colOff>
      <xdr:row>72</xdr:row>
      <xdr:rowOff>180975</xdr:rowOff>
    </xdr:to>
    <xdr:sp macro="" textlink="">
      <xdr:nvSpPr>
        <xdr:cNvPr id="1062" name="Drop Down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73</xdr:row>
      <xdr:rowOff>38100</xdr:rowOff>
    </xdr:from>
    <xdr:to>
      <xdr:col>6</xdr:col>
      <xdr:colOff>0</xdr:colOff>
      <xdr:row>73</xdr:row>
      <xdr:rowOff>180975</xdr:rowOff>
    </xdr:to>
    <xdr:sp macro="" textlink="">
      <xdr:nvSpPr>
        <xdr:cNvPr id="1063" name="Drop Down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74</xdr:row>
      <xdr:rowOff>38100</xdr:rowOff>
    </xdr:from>
    <xdr:to>
      <xdr:col>6</xdr:col>
      <xdr:colOff>0</xdr:colOff>
      <xdr:row>74</xdr:row>
      <xdr:rowOff>180975</xdr:rowOff>
    </xdr:to>
    <xdr:sp macro="" textlink="">
      <xdr:nvSpPr>
        <xdr:cNvPr id="1064" name="Drop Down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75</xdr:row>
      <xdr:rowOff>28575</xdr:rowOff>
    </xdr:from>
    <xdr:to>
      <xdr:col>6</xdr:col>
      <xdr:colOff>0</xdr:colOff>
      <xdr:row>75</xdr:row>
      <xdr:rowOff>180975</xdr:rowOff>
    </xdr:to>
    <xdr:sp macro="" textlink="">
      <xdr:nvSpPr>
        <xdr:cNvPr id="1065" name="Drop Down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76</xdr:row>
      <xdr:rowOff>38100</xdr:rowOff>
    </xdr:from>
    <xdr:to>
      <xdr:col>6</xdr:col>
      <xdr:colOff>0</xdr:colOff>
      <xdr:row>76</xdr:row>
      <xdr:rowOff>180975</xdr:rowOff>
    </xdr:to>
    <xdr:sp macro="" textlink="">
      <xdr:nvSpPr>
        <xdr:cNvPr id="1066" name="Drop Down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77</xdr:row>
      <xdr:rowOff>38100</xdr:rowOff>
    </xdr:from>
    <xdr:to>
      <xdr:col>6</xdr:col>
      <xdr:colOff>0</xdr:colOff>
      <xdr:row>77</xdr:row>
      <xdr:rowOff>180975</xdr:rowOff>
    </xdr:to>
    <xdr:sp macro="" textlink="">
      <xdr:nvSpPr>
        <xdr:cNvPr id="1068" name="Drop Down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78</xdr:row>
      <xdr:rowOff>38100</xdr:rowOff>
    </xdr:from>
    <xdr:to>
      <xdr:col>6</xdr:col>
      <xdr:colOff>0</xdr:colOff>
      <xdr:row>78</xdr:row>
      <xdr:rowOff>152400</xdr:rowOff>
    </xdr:to>
    <xdr:sp macro="" textlink="">
      <xdr:nvSpPr>
        <xdr:cNvPr id="1069" name="Drop Down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83</xdr:row>
      <xdr:rowOff>38100</xdr:rowOff>
    </xdr:from>
    <xdr:to>
      <xdr:col>6</xdr:col>
      <xdr:colOff>0</xdr:colOff>
      <xdr:row>83</xdr:row>
      <xdr:rowOff>152400</xdr:rowOff>
    </xdr:to>
    <xdr:sp macro="" textlink="">
      <xdr:nvSpPr>
        <xdr:cNvPr id="1077" name="Drop Dow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84</xdr:row>
      <xdr:rowOff>38100</xdr:rowOff>
    </xdr:from>
    <xdr:to>
      <xdr:col>6</xdr:col>
      <xdr:colOff>0</xdr:colOff>
      <xdr:row>84</xdr:row>
      <xdr:rowOff>152400</xdr:rowOff>
    </xdr:to>
    <xdr:sp macro="" textlink="">
      <xdr:nvSpPr>
        <xdr:cNvPr id="1078" name="Drop Down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85</xdr:row>
      <xdr:rowOff>38100</xdr:rowOff>
    </xdr:from>
    <xdr:to>
      <xdr:col>6</xdr:col>
      <xdr:colOff>0</xdr:colOff>
      <xdr:row>85</xdr:row>
      <xdr:rowOff>152400</xdr:rowOff>
    </xdr:to>
    <xdr:sp macro="" textlink="">
      <xdr:nvSpPr>
        <xdr:cNvPr id="1079" name="Drop Down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87</xdr:row>
      <xdr:rowOff>0</xdr:rowOff>
    </xdr:from>
    <xdr:to>
      <xdr:col>6</xdr:col>
      <xdr:colOff>0</xdr:colOff>
      <xdr:row>87</xdr:row>
      <xdr:rowOff>142875</xdr:rowOff>
    </xdr:to>
    <xdr:sp macro="" textlink="">
      <xdr:nvSpPr>
        <xdr:cNvPr id="1081" name="Drop Down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87</xdr:row>
      <xdr:rowOff>28575</xdr:rowOff>
    </xdr:from>
    <xdr:to>
      <xdr:col>6</xdr:col>
      <xdr:colOff>0</xdr:colOff>
      <xdr:row>87</xdr:row>
      <xdr:rowOff>152400</xdr:rowOff>
    </xdr:to>
    <xdr:sp macro="" textlink="">
      <xdr:nvSpPr>
        <xdr:cNvPr id="1082" name="Drop Down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88</xdr:row>
      <xdr:rowOff>38100</xdr:rowOff>
    </xdr:from>
    <xdr:to>
      <xdr:col>6</xdr:col>
      <xdr:colOff>0</xdr:colOff>
      <xdr:row>88</xdr:row>
      <xdr:rowOff>152400</xdr:rowOff>
    </xdr:to>
    <xdr:sp macro="" textlink="">
      <xdr:nvSpPr>
        <xdr:cNvPr id="1083" name="Drop Down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89</xdr:row>
      <xdr:rowOff>142875</xdr:rowOff>
    </xdr:from>
    <xdr:to>
      <xdr:col>6</xdr:col>
      <xdr:colOff>0</xdr:colOff>
      <xdr:row>90</xdr:row>
      <xdr:rowOff>4233</xdr:rowOff>
    </xdr:to>
    <xdr:sp macro="" textlink="">
      <xdr:nvSpPr>
        <xdr:cNvPr id="1084" name="Drop Down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91</xdr:row>
      <xdr:rowOff>38100</xdr:rowOff>
    </xdr:from>
    <xdr:to>
      <xdr:col>6</xdr:col>
      <xdr:colOff>0</xdr:colOff>
      <xdr:row>91</xdr:row>
      <xdr:rowOff>152400</xdr:rowOff>
    </xdr:to>
    <xdr:sp macro="" textlink="">
      <xdr:nvSpPr>
        <xdr:cNvPr id="1085" name="Drop Down 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92</xdr:row>
      <xdr:rowOff>28575</xdr:rowOff>
    </xdr:from>
    <xdr:to>
      <xdr:col>6</xdr:col>
      <xdr:colOff>0</xdr:colOff>
      <xdr:row>92</xdr:row>
      <xdr:rowOff>180975</xdr:rowOff>
    </xdr:to>
    <xdr:sp macro="" textlink="">
      <xdr:nvSpPr>
        <xdr:cNvPr id="1086" name="Drop Down 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198</xdr:row>
      <xdr:rowOff>142875</xdr:rowOff>
    </xdr:from>
    <xdr:to>
      <xdr:col>6</xdr:col>
      <xdr:colOff>0</xdr:colOff>
      <xdr:row>199</xdr:row>
      <xdr:rowOff>6350</xdr:rowOff>
    </xdr:to>
    <xdr:sp macro="" textlink="">
      <xdr:nvSpPr>
        <xdr:cNvPr id="1090" name="Drop Down 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156</xdr:row>
      <xdr:rowOff>38100</xdr:rowOff>
    </xdr:from>
    <xdr:to>
      <xdr:col>6</xdr:col>
      <xdr:colOff>0</xdr:colOff>
      <xdr:row>156</xdr:row>
      <xdr:rowOff>152400</xdr:rowOff>
    </xdr:to>
    <xdr:sp macro="" textlink="">
      <xdr:nvSpPr>
        <xdr:cNvPr id="1097" name="Drop Down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157</xdr:row>
      <xdr:rowOff>38100</xdr:rowOff>
    </xdr:from>
    <xdr:to>
      <xdr:col>6</xdr:col>
      <xdr:colOff>0</xdr:colOff>
      <xdr:row>157</xdr:row>
      <xdr:rowOff>152400</xdr:rowOff>
    </xdr:to>
    <xdr:sp macro="" textlink="">
      <xdr:nvSpPr>
        <xdr:cNvPr id="1098" name="Drop Down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158</xdr:row>
      <xdr:rowOff>38100</xdr:rowOff>
    </xdr:from>
    <xdr:to>
      <xdr:col>6</xdr:col>
      <xdr:colOff>0</xdr:colOff>
      <xdr:row>158</xdr:row>
      <xdr:rowOff>180975</xdr:rowOff>
    </xdr:to>
    <xdr:sp macro="" textlink="">
      <xdr:nvSpPr>
        <xdr:cNvPr id="1099" name="Drop Down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159</xdr:row>
      <xdr:rowOff>38100</xdr:rowOff>
    </xdr:from>
    <xdr:to>
      <xdr:col>6</xdr:col>
      <xdr:colOff>0</xdr:colOff>
      <xdr:row>159</xdr:row>
      <xdr:rowOff>152400</xdr:rowOff>
    </xdr:to>
    <xdr:sp macro="" textlink="">
      <xdr:nvSpPr>
        <xdr:cNvPr id="1100" name="Drop Down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160</xdr:row>
      <xdr:rowOff>47625</xdr:rowOff>
    </xdr:from>
    <xdr:to>
      <xdr:col>6</xdr:col>
      <xdr:colOff>0</xdr:colOff>
      <xdr:row>160</xdr:row>
      <xdr:rowOff>180975</xdr:rowOff>
    </xdr:to>
    <xdr:sp macro="" textlink="">
      <xdr:nvSpPr>
        <xdr:cNvPr id="1101" name="Drop Down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165</xdr:row>
      <xdr:rowOff>28575</xdr:rowOff>
    </xdr:from>
    <xdr:to>
      <xdr:col>6</xdr:col>
      <xdr:colOff>0</xdr:colOff>
      <xdr:row>165</xdr:row>
      <xdr:rowOff>152400</xdr:rowOff>
    </xdr:to>
    <xdr:sp macro="" textlink="">
      <xdr:nvSpPr>
        <xdr:cNvPr id="1102" name="Drop Down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166</xdr:row>
      <xdr:rowOff>47625</xdr:rowOff>
    </xdr:from>
    <xdr:to>
      <xdr:col>6</xdr:col>
      <xdr:colOff>0</xdr:colOff>
      <xdr:row>166</xdr:row>
      <xdr:rowOff>180975</xdr:rowOff>
    </xdr:to>
    <xdr:sp macro="" textlink="">
      <xdr:nvSpPr>
        <xdr:cNvPr id="1103" name="Drop Down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167</xdr:row>
      <xdr:rowOff>142875</xdr:rowOff>
    </xdr:from>
    <xdr:to>
      <xdr:col>6</xdr:col>
      <xdr:colOff>0</xdr:colOff>
      <xdr:row>168</xdr:row>
      <xdr:rowOff>0</xdr:rowOff>
    </xdr:to>
    <xdr:sp macro="" textlink="">
      <xdr:nvSpPr>
        <xdr:cNvPr id="1104" name="Drop Down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168</xdr:row>
      <xdr:rowOff>38100</xdr:rowOff>
    </xdr:from>
    <xdr:to>
      <xdr:col>6</xdr:col>
      <xdr:colOff>0</xdr:colOff>
      <xdr:row>168</xdr:row>
      <xdr:rowOff>180975</xdr:rowOff>
    </xdr:to>
    <xdr:sp macro="" textlink="">
      <xdr:nvSpPr>
        <xdr:cNvPr id="1105" name="Drop Down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171</xdr:row>
      <xdr:rowOff>28575</xdr:rowOff>
    </xdr:from>
    <xdr:to>
      <xdr:col>6</xdr:col>
      <xdr:colOff>0</xdr:colOff>
      <xdr:row>171</xdr:row>
      <xdr:rowOff>152400</xdr:rowOff>
    </xdr:to>
    <xdr:sp macro="" textlink="">
      <xdr:nvSpPr>
        <xdr:cNvPr id="1108" name="Drop Down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172</xdr:row>
      <xdr:rowOff>28575</xdr:rowOff>
    </xdr:from>
    <xdr:to>
      <xdr:col>6</xdr:col>
      <xdr:colOff>0</xdr:colOff>
      <xdr:row>172</xdr:row>
      <xdr:rowOff>152400</xdr:rowOff>
    </xdr:to>
    <xdr:sp macro="" textlink="">
      <xdr:nvSpPr>
        <xdr:cNvPr id="1109" name="Drop Down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173</xdr:row>
      <xdr:rowOff>28575</xdr:rowOff>
    </xdr:from>
    <xdr:to>
      <xdr:col>6</xdr:col>
      <xdr:colOff>0</xdr:colOff>
      <xdr:row>173</xdr:row>
      <xdr:rowOff>152400</xdr:rowOff>
    </xdr:to>
    <xdr:sp macro="" textlink="">
      <xdr:nvSpPr>
        <xdr:cNvPr id="1110" name="Drop Down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175</xdr:row>
      <xdr:rowOff>0</xdr:rowOff>
    </xdr:from>
    <xdr:to>
      <xdr:col>6</xdr:col>
      <xdr:colOff>0</xdr:colOff>
      <xdr:row>175</xdr:row>
      <xdr:rowOff>152400</xdr:rowOff>
    </xdr:to>
    <xdr:sp macro="" textlink="">
      <xdr:nvSpPr>
        <xdr:cNvPr id="1111" name="Drop Down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199</xdr:row>
      <xdr:rowOff>161925</xdr:rowOff>
    </xdr:from>
    <xdr:to>
      <xdr:col>6</xdr:col>
      <xdr:colOff>0</xdr:colOff>
      <xdr:row>199</xdr:row>
      <xdr:rowOff>304800</xdr:rowOff>
    </xdr:to>
    <xdr:sp macro="" textlink="">
      <xdr:nvSpPr>
        <xdr:cNvPr id="1115" name="Drop Down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180</xdr:row>
      <xdr:rowOff>333375</xdr:rowOff>
    </xdr:from>
    <xdr:to>
      <xdr:col>6</xdr:col>
      <xdr:colOff>0</xdr:colOff>
      <xdr:row>181</xdr:row>
      <xdr:rowOff>6349</xdr:rowOff>
    </xdr:to>
    <xdr:sp macro="" textlink="">
      <xdr:nvSpPr>
        <xdr:cNvPr id="1144" name="Drop Down 120" hidden="1">
          <a:extLst>
            <a:ext uri="{63B3BB69-23CF-44E3-9099-C40C66FF867C}">
              <a14:compatExt xmlns:a14="http://schemas.microsoft.com/office/drawing/2010/main" spid="_x0000_s1144"/>
            </a:ex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38100</xdr:rowOff>
    </xdr:from>
    <xdr:to>
      <xdr:col>6</xdr:col>
      <xdr:colOff>0</xdr:colOff>
      <xdr:row>31</xdr:row>
      <xdr:rowOff>180975</xdr:rowOff>
    </xdr:to>
    <xdr:sp macro="" textlink="">
      <xdr:nvSpPr>
        <xdr:cNvPr id="1158" name="Drop Down 134" hidden="1">
          <a:extLst>
            <a:ext uri="{63B3BB69-23CF-44E3-9099-C40C66FF867C}">
              <a14:compatExt xmlns:a14="http://schemas.microsoft.com/office/drawing/2010/main" spid="_x0000_s1158"/>
            </a:ex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38100</xdr:rowOff>
    </xdr:from>
    <xdr:to>
      <xdr:col>6</xdr:col>
      <xdr:colOff>0</xdr:colOff>
      <xdr:row>32</xdr:row>
      <xdr:rowOff>152400</xdr:rowOff>
    </xdr:to>
    <xdr:sp macro="" textlink="">
      <xdr:nvSpPr>
        <xdr:cNvPr id="1159" name="Drop Down 135" hidden="1">
          <a:extLst>
            <a:ext uri="{63B3BB69-23CF-44E3-9099-C40C66FF867C}">
              <a14:compatExt xmlns:a14="http://schemas.microsoft.com/office/drawing/2010/main" spid="_x0000_s1159"/>
            </a:ex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34</xdr:row>
      <xdr:rowOff>142875</xdr:rowOff>
    </xdr:from>
    <xdr:to>
      <xdr:col>6</xdr:col>
      <xdr:colOff>0</xdr:colOff>
      <xdr:row>34</xdr:row>
      <xdr:rowOff>276225</xdr:rowOff>
    </xdr:to>
    <xdr:sp macro="" textlink="">
      <xdr:nvSpPr>
        <xdr:cNvPr id="1160" name="Drop Down 136" hidden="1">
          <a:extLst>
            <a:ext uri="{63B3BB69-23CF-44E3-9099-C40C66FF867C}">
              <a14:compatExt xmlns:a14="http://schemas.microsoft.com/office/drawing/2010/main" spid="_x0000_s1160"/>
            </a:ex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37</xdr:row>
      <xdr:rowOff>28575</xdr:rowOff>
    </xdr:from>
    <xdr:to>
      <xdr:col>6</xdr:col>
      <xdr:colOff>0</xdr:colOff>
      <xdr:row>37</xdr:row>
      <xdr:rowOff>180975</xdr:rowOff>
    </xdr:to>
    <xdr:sp macro="" textlink="">
      <xdr:nvSpPr>
        <xdr:cNvPr id="1161" name="Drop Down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39</xdr:row>
      <xdr:rowOff>38100</xdr:rowOff>
    </xdr:from>
    <xdr:to>
      <xdr:col>6</xdr:col>
      <xdr:colOff>0</xdr:colOff>
      <xdr:row>39</xdr:row>
      <xdr:rowOff>180975</xdr:rowOff>
    </xdr:to>
    <xdr:sp macro="" textlink="">
      <xdr:nvSpPr>
        <xdr:cNvPr id="1162" name="Drop Down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40</xdr:row>
      <xdr:rowOff>38100</xdr:rowOff>
    </xdr:from>
    <xdr:to>
      <xdr:col>6</xdr:col>
      <xdr:colOff>0</xdr:colOff>
      <xdr:row>40</xdr:row>
      <xdr:rowOff>152400</xdr:rowOff>
    </xdr:to>
    <xdr:sp macro="" textlink="">
      <xdr:nvSpPr>
        <xdr:cNvPr id="1163" name="Drop Down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41</xdr:row>
      <xdr:rowOff>38100</xdr:rowOff>
    </xdr:from>
    <xdr:to>
      <xdr:col>6</xdr:col>
      <xdr:colOff>0</xdr:colOff>
      <xdr:row>41</xdr:row>
      <xdr:rowOff>152400</xdr:rowOff>
    </xdr:to>
    <xdr:sp macro="" textlink="">
      <xdr:nvSpPr>
        <xdr:cNvPr id="1164" name="Drop Down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49</xdr:row>
      <xdr:rowOff>142875</xdr:rowOff>
    </xdr:from>
    <xdr:to>
      <xdr:col>6</xdr:col>
      <xdr:colOff>0</xdr:colOff>
      <xdr:row>49</xdr:row>
      <xdr:rowOff>295275</xdr:rowOff>
    </xdr:to>
    <xdr:sp macro="" textlink="">
      <xdr:nvSpPr>
        <xdr:cNvPr id="1166" name="Drop Down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50</xdr:row>
      <xdr:rowOff>28575</xdr:rowOff>
    </xdr:from>
    <xdr:to>
      <xdr:col>6</xdr:col>
      <xdr:colOff>0</xdr:colOff>
      <xdr:row>50</xdr:row>
      <xdr:rowOff>180975</xdr:rowOff>
    </xdr:to>
    <xdr:sp macro="" textlink="">
      <xdr:nvSpPr>
        <xdr:cNvPr id="1167" name="Drop Down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52</xdr:row>
      <xdr:rowOff>38100</xdr:rowOff>
    </xdr:from>
    <xdr:to>
      <xdr:col>6</xdr:col>
      <xdr:colOff>0</xdr:colOff>
      <xdr:row>52</xdr:row>
      <xdr:rowOff>180975</xdr:rowOff>
    </xdr:to>
    <xdr:sp macro="" textlink="">
      <xdr:nvSpPr>
        <xdr:cNvPr id="1168" name="Drop Down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54</xdr:row>
      <xdr:rowOff>38100</xdr:rowOff>
    </xdr:from>
    <xdr:to>
      <xdr:col>6</xdr:col>
      <xdr:colOff>0</xdr:colOff>
      <xdr:row>54</xdr:row>
      <xdr:rowOff>152400</xdr:rowOff>
    </xdr:to>
    <xdr:sp macro="" textlink="">
      <xdr:nvSpPr>
        <xdr:cNvPr id="1172" name="Drop Down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55</xdr:row>
      <xdr:rowOff>38100</xdr:rowOff>
    </xdr:from>
    <xdr:to>
      <xdr:col>6</xdr:col>
      <xdr:colOff>0</xdr:colOff>
      <xdr:row>55</xdr:row>
      <xdr:rowOff>180975</xdr:rowOff>
    </xdr:to>
    <xdr:sp macro="" textlink="">
      <xdr:nvSpPr>
        <xdr:cNvPr id="1173" name="Drop Down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56</xdr:row>
      <xdr:rowOff>38100</xdr:rowOff>
    </xdr:from>
    <xdr:to>
      <xdr:col>6</xdr:col>
      <xdr:colOff>0</xdr:colOff>
      <xdr:row>56</xdr:row>
      <xdr:rowOff>180975</xdr:rowOff>
    </xdr:to>
    <xdr:sp macro="" textlink="">
      <xdr:nvSpPr>
        <xdr:cNvPr id="1174" name="Drop Down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101</xdr:row>
      <xdr:rowOff>238125</xdr:rowOff>
    </xdr:from>
    <xdr:to>
      <xdr:col>6</xdr:col>
      <xdr:colOff>0</xdr:colOff>
      <xdr:row>102</xdr:row>
      <xdr:rowOff>0</xdr:rowOff>
    </xdr:to>
    <xdr:sp macro="" textlink="">
      <xdr:nvSpPr>
        <xdr:cNvPr id="1186" name="Drop Down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102</xdr:row>
      <xdr:rowOff>28575</xdr:rowOff>
    </xdr:from>
    <xdr:to>
      <xdr:col>6</xdr:col>
      <xdr:colOff>0</xdr:colOff>
      <xdr:row>102</xdr:row>
      <xdr:rowOff>152400</xdr:rowOff>
    </xdr:to>
    <xdr:sp macro="" textlink="">
      <xdr:nvSpPr>
        <xdr:cNvPr id="1187" name="Drop Down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103</xdr:row>
      <xdr:rowOff>28575</xdr:rowOff>
    </xdr:from>
    <xdr:to>
      <xdr:col>6</xdr:col>
      <xdr:colOff>0</xdr:colOff>
      <xdr:row>103</xdr:row>
      <xdr:rowOff>180975</xdr:rowOff>
    </xdr:to>
    <xdr:sp macro="" textlink="">
      <xdr:nvSpPr>
        <xdr:cNvPr id="1188" name="Drop Down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104</xdr:row>
      <xdr:rowOff>123825</xdr:rowOff>
    </xdr:from>
    <xdr:to>
      <xdr:col>6</xdr:col>
      <xdr:colOff>0</xdr:colOff>
      <xdr:row>105</xdr:row>
      <xdr:rowOff>15875</xdr:rowOff>
    </xdr:to>
    <xdr:sp macro="" textlink="">
      <xdr:nvSpPr>
        <xdr:cNvPr id="1189" name="Drop Down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109</xdr:row>
      <xdr:rowOff>28575</xdr:rowOff>
    </xdr:from>
    <xdr:to>
      <xdr:col>6</xdr:col>
      <xdr:colOff>0</xdr:colOff>
      <xdr:row>109</xdr:row>
      <xdr:rowOff>180975</xdr:rowOff>
    </xdr:to>
    <xdr:sp macro="" textlink="">
      <xdr:nvSpPr>
        <xdr:cNvPr id="1194" name="Drop Down 170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110</xdr:row>
      <xdr:rowOff>28575</xdr:rowOff>
    </xdr:from>
    <xdr:to>
      <xdr:col>6</xdr:col>
      <xdr:colOff>0</xdr:colOff>
      <xdr:row>110</xdr:row>
      <xdr:rowOff>180975</xdr:rowOff>
    </xdr:to>
    <xdr:sp macro="" textlink="">
      <xdr:nvSpPr>
        <xdr:cNvPr id="1195" name="Drop Down 171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207</xdr:row>
      <xdr:rowOff>142875</xdr:rowOff>
    </xdr:from>
    <xdr:to>
      <xdr:col>6</xdr:col>
      <xdr:colOff>0</xdr:colOff>
      <xdr:row>208</xdr:row>
      <xdr:rowOff>6348</xdr:rowOff>
    </xdr:to>
    <xdr:sp macro="" textlink="">
      <xdr:nvSpPr>
        <xdr:cNvPr id="1215" name="Drop Down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208</xdr:row>
      <xdr:rowOff>28575</xdr:rowOff>
    </xdr:from>
    <xdr:to>
      <xdr:col>6</xdr:col>
      <xdr:colOff>0</xdr:colOff>
      <xdr:row>208</xdr:row>
      <xdr:rowOff>152400</xdr:rowOff>
    </xdr:to>
    <xdr:sp macro="" textlink="">
      <xdr:nvSpPr>
        <xdr:cNvPr id="1216" name="Drop Down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209</xdr:row>
      <xdr:rowOff>152400</xdr:rowOff>
    </xdr:from>
    <xdr:to>
      <xdr:col>6</xdr:col>
      <xdr:colOff>0</xdr:colOff>
      <xdr:row>210</xdr:row>
      <xdr:rowOff>0</xdr:rowOff>
    </xdr:to>
    <xdr:sp macro="" textlink="">
      <xdr:nvSpPr>
        <xdr:cNvPr id="1217" name="Drop Down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79</xdr:row>
      <xdr:rowOff>38100</xdr:rowOff>
    </xdr:from>
    <xdr:to>
      <xdr:col>6</xdr:col>
      <xdr:colOff>0</xdr:colOff>
      <xdr:row>79</xdr:row>
      <xdr:rowOff>180975</xdr:rowOff>
    </xdr:to>
    <xdr:sp macro="" textlink="">
      <xdr:nvSpPr>
        <xdr:cNvPr id="1219" name="Drop Down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62</xdr:row>
      <xdr:rowOff>28575</xdr:rowOff>
    </xdr:from>
    <xdr:to>
      <xdr:col>6</xdr:col>
      <xdr:colOff>0</xdr:colOff>
      <xdr:row>62</xdr:row>
      <xdr:rowOff>180975</xdr:rowOff>
    </xdr:to>
    <xdr:sp macro="" textlink="">
      <xdr:nvSpPr>
        <xdr:cNvPr id="1223" name="Drop Down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63</xdr:row>
      <xdr:rowOff>28575</xdr:rowOff>
    </xdr:from>
    <xdr:to>
      <xdr:col>6</xdr:col>
      <xdr:colOff>0</xdr:colOff>
      <xdr:row>63</xdr:row>
      <xdr:rowOff>180975</xdr:rowOff>
    </xdr:to>
    <xdr:sp macro="" textlink="">
      <xdr:nvSpPr>
        <xdr:cNvPr id="1224" name="Drop Down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28575</xdr:rowOff>
    </xdr:from>
    <xdr:to>
      <xdr:col>6</xdr:col>
      <xdr:colOff>0</xdr:colOff>
      <xdr:row>64</xdr:row>
      <xdr:rowOff>152400</xdr:rowOff>
    </xdr:to>
    <xdr:sp macro="" textlink="">
      <xdr:nvSpPr>
        <xdr:cNvPr id="1225" name="Drop Down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38100</xdr:rowOff>
    </xdr:from>
    <xdr:to>
      <xdr:col>6</xdr:col>
      <xdr:colOff>0</xdr:colOff>
      <xdr:row>65</xdr:row>
      <xdr:rowOff>180975</xdr:rowOff>
    </xdr:to>
    <xdr:sp macro="" textlink="">
      <xdr:nvSpPr>
        <xdr:cNvPr id="1226" name="Drop Down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90</xdr:row>
      <xdr:rowOff>28575</xdr:rowOff>
    </xdr:from>
    <xdr:to>
      <xdr:col>6</xdr:col>
      <xdr:colOff>0</xdr:colOff>
      <xdr:row>90</xdr:row>
      <xdr:rowOff>180975</xdr:rowOff>
    </xdr:to>
    <xdr:sp macro="" textlink="">
      <xdr:nvSpPr>
        <xdr:cNvPr id="1227" name="Drop Down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115</xdr:row>
      <xdr:rowOff>142875</xdr:rowOff>
    </xdr:from>
    <xdr:to>
      <xdr:col>6</xdr:col>
      <xdr:colOff>0</xdr:colOff>
      <xdr:row>116</xdr:row>
      <xdr:rowOff>71966</xdr:rowOff>
    </xdr:to>
    <xdr:sp macro="" textlink="">
      <xdr:nvSpPr>
        <xdr:cNvPr id="1235" name="Drop Down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116</xdr:row>
      <xdr:rowOff>28575</xdr:rowOff>
    </xdr:from>
    <xdr:to>
      <xdr:col>6</xdr:col>
      <xdr:colOff>0</xdr:colOff>
      <xdr:row>116</xdr:row>
      <xdr:rowOff>180975</xdr:rowOff>
    </xdr:to>
    <xdr:sp macro="" textlink="">
      <xdr:nvSpPr>
        <xdr:cNvPr id="1236" name="Drop Down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117</xdr:row>
      <xdr:rowOff>38100</xdr:rowOff>
    </xdr:from>
    <xdr:to>
      <xdr:col>6</xdr:col>
      <xdr:colOff>0</xdr:colOff>
      <xdr:row>117</xdr:row>
      <xdr:rowOff>152400</xdr:rowOff>
    </xdr:to>
    <xdr:sp macro="" textlink="">
      <xdr:nvSpPr>
        <xdr:cNvPr id="1237" name="Drop Down 213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118</xdr:row>
      <xdr:rowOff>47625</xdr:rowOff>
    </xdr:from>
    <xdr:to>
      <xdr:col>6</xdr:col>
      <xdr:colOff>0</xdr:colOff>
      <xdr:row>118</xdr:row>
      <xdr:rowOff>180975</xdr:rowOff>
    </xdr:to>
    <xdr:sp macro="" textlink="">
      <xdr:nvSpPr>
        <xdr:cNvPr id="1238" name="Drop Down 214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119</xdr:row>
      <xdr:rowOff>142875</xdr:rowOff>
    </xdr:from>
    <xdr:to>
      <xdr:col>6</xdr:col>
      <xdr:colOff>0</xdr:colOff>
      <xdr:row>120</xdr:row>
      <xdr:rowOff>0</xdr:rowOff>
    </xdr:to>
    <xdr:sp macro="" textlink="">
      <xdr:nvSpPr>
        <xdr:cNvPr id="1239" name="Drop Down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122</xdr:row>
      <xdr:rowOff>123825</xdr:rowOff>
    </xdr:from>
    <xdr:to>
      <xdr:col>6</xdr:col>
      <xdr:colOff>0</xdr:colOff>
      <xdr:row>122</xdr:row>
      <xdr:rowOff>295275</xdr:rowOff>
    </xdr:to>
    <xdr:sp macro="" textlink="">
      <xdr:nvSpPr>
        <xdr:cNvPr id="1240" name="Drop Down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123</xdr:row>
      <xdr:rowOff>123825</xdr:rowOff>
    </xdr:from>
    <xdr:to>
      <xdr:col>6</xdr:col>
      <xdr:colOff>0</xdr:colOff>
      <xdr:row>124</xdr:row>
      <xdr:rowOff>81492</xdr:rowOff>
    </xdr:to>
    <xdr:sp macro="" textlink="">
      <xdr:nvSpPr>
        <xdr:cNvPr id="1241" name="Drop Down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124</xdr:row>
      <xdr:rowOff>619125</xdr:rowOff>
    </xdr:from>
    <xdr:to>
      <xdr:col>6</xdr:col>
      <xdr:colOff>0</xdr:colOff>
      <xdr:row>126</xdr:row>
      <xdr:rowOff>252941</xdr:rowOff>
    </xdr:to>
    <xdr:sp macro="" textlink="">
      <xdr:nvSpPr>
        <xdr:cNvPr id="1242" name="Drop Down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125</xdr:row>
      <xdr:rowOff>38100</xdr:rowOff>
    </xdr:from>
    <xdr:to>
      <xdr:col>6</xdr:col>
      <xdr:colOff>0</xdr:colOff>
      <xdr:row>125</xdr:row>
      <xdr:rowOff>152400</xdr:rowOff>
    </xdr:to>
    <xdr:sp macro="" textlink="">
      <xdr:nvSpPr>
        <xdr:cNvPr id="1243" name="Drop Down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126</xdr:row>
      <xdr:rowOff>238125</xdr:rowOff>
    </xdr:from>
    <xdr:to>
      <xdr:col>6</xdr:col>
      <xdr:colOff>0</xdr:colOff>
      <xdr:row>127</xdr:row>
      <xdr:rowOff>4234</xdr:rowOff>
    </xdr:to>
    <xdr:sp macro="" textlink="">
      <xdr:nvSpPr>
        <xdr:cNvPr id="1244" name="Drop Down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127</xdr:row>
      <xdr:rowOff>142875</xdr:rowOff>
    </xdr:from>
    <xdr:to>
      <xdr:col>6</xdr:col>
      <xdr:colOff>0</xdr:colOff>
      <xdr:row>127</xdr:row>
      <xdr:rowOff>276225</xdr:rowOff>
    </xdr:to>
    <xdr:sp macro="" textlink="">
      <xdr:nvSpPr>
        <xdr:cNvPr id="1245" name="Drop Down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128</xdr:row>
      <xdr:rowOff>123825</xdr:rowOff>
    </xdr:from>
    <xdr:to>
      <xdr:col>6</xdr:col>
      <xdr:colOff>0</xdr:colOff>
      <xdr:row>128</xdr:row>
      <xdr:rowOff>266700</xdr:rowOff>
    </xdr:to>
    <xdr:sp macro="" textlink="">
      <xdr:nvSpPr>
        <xdr:cNvPr id="1246" name="Drop Down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142</xdr:row>
      <xdr:rowOff>38100</xdr:rowOff>
    </xdr:from>
    <xdr:to>
      <xdr:col>6</xdr:col>
      <xdr:colOff>0</xdr:colOff>
      <xdr:row>142</xdr:row>
      <xdr:rowOff>152400</xdr:rowOff>
    </xdr:to>
    <xdr:sp macro="" textlink="">
      <xdr:nvSpPr>
        <xdr:cNvPr id="1247" name="Drop Down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143</xdr:row>
      <xdr:rowOff>28575</xdr:rowOff>
    </xdr:from>
    <xdr:to>
      <xdr:col>6</xdr:col>
      <xdr:colOff>0</xdr:colOff>
      <xdr:row>143</xdr:row>
      <xdr:rowOff>152400</xdr:rowOff>
    </xdr:to>
    <xdr:sp macro="" textlink="">
      <xdr:nvSpPr>
        <xdr:cNvPr id="1248" name="Drop Down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144</xdr:row>
      <xdr:rowOff>38100</xdr:rowOff>
    </xdr:from>
    <xdr:to>
      <xdr:col>6</xdr:col>
      <xdr:colOff>0</xdr:colOff>
      <xdr:row>144</xdr:row>
      <xdr:rowOff>180975</xdr:rowOff>
    </xdr:to>
    <xdr:sp macro="" textlink="">
      <xdr:nvSpPr>
        <xdr:cNvPr id="1249" name="Drop Down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210</xdr:row>
      <xdr:rowOff>28575</xdr:rowOff>
    </xdr:from>
    <xdr:to>
      <xdr:col>6</xdr:col>
      <xdr:colOff>0</xdr:colOff>
      <xdr:row>210</xdr:row>
      <xdr:rowOff>152400</xdr:rowOff>
    </xdr:to>
    <xdr:sp macro="" textlink="">
      <xdr:nvSpPr>
        <xdr:cNvPr id="1255" name="Drop Down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211</xdr:row>
      <xdr:rowOff>38100</xdr:rowOff>
    </xdr:from>
    <xdr:to>
      <xdr:col>6</xdr:col>
      <xdr:colOff>0</xdr:colOff>
      <xdr:row>211</xdr:row>
      <xdr:rowOff>180975</xdr:rowOff>
    </xdr:to>
    <xdr:sp macro="" textlink="">
      <xdr:nvSpPr>
        <xdr:cNvPr id="1256" name="Drop Down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212</xdr:row>
      <xdr:rowOff>28575</xdr:rowOff>
    </xdr:from>
    <xdr:to>
      <xdr:col>6</xdr:col>
      <xdr:colOff>0</xdr:colOff>
      <xdr:row>212</xdr:row>
      <xdr:rowOff>152400</xdr:rowOff>
    </xdr:to>
    <xdr:sp macro="" textlink="">
      <xdr:nvSpPr>
        <xdr:cNvPr id="1257" name="Drop Down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221</xdr:row>
      <xdr:rowOff>28575</xdr:rowOff>
    </xdr:from>
    <xdr:to>
      <xdr:col>6</xdr:col>
      <xdr:colOff>0</xdr:colOff>
      <xdr:row>221</xdr:row>
      <xdr:rowOff>180975</xdr:rowOff>
    </xdr:to>
    <xdr:sp macro="" textlink="">
      <xdr:nvSpPr>
        <xdr:cNvPr id="1258" name="Drop Down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222</xdr:row>
      <xdr:rowOff>28575</xdr:rowOff>
    </xdr:from>
    <xdr:to>
      <xdr:col>6</xdr:col>
      <xdr:colOff>0</xdr:colOff>
      <xdr:row>222</xdr:row>
      <xdr:rowOff>152400</xdr:rowOff>
    </xdr:to>
    <xdr:sp macro="" textlink="">
      <xdr:nvSpPr>
        <xdr:cNvPr id="1259" name="Drop Down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</xdr:row>
      <xdr:rowOff>142875</xdr:rowOff>
    </xdr:from>
    <xdr:to>
      <xdr:col>6</xdr:col>
      <xdr:colOff>0</xdr:colOff>
      <xdr:row>15</xdr:row>
      <xdr:rowOff>276225</xdr:rowOff>
    </xdr:to>
    <xdr:sp macro="" textlink="">
      <xdr:nvSpPr>
        <xdr:cNvPr id="1146" name="Drop Down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</xdr:row>
      <xdr:rowOff>123825</xdr:rowOff>
    </xdr:from>
    <xdr:to>
      <xdr:col>6</xdr:col>
      <xdr:colOff>0</xdr:colOff>
      <xdr:row>16</xdr:row>
      <xdr:rowOff>266700</xdr:rowOff>
    </xdr:to>
    <xdr:sp macro="" textlink="">
      <xdr:nvSpPr>
        <xdr:cNvPr id="1147" name="Drop Down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</xdr:row>
      <xdr:rowOff>28575</xdr:rowOff>
    </xdr:from>
    <xdr:to>
      <xdr:col>6</xdr:col>
      <xdr:colOff>0</xdr:colOff>
      <xdr:row>21</xdr:row>
      <xdr:rowOff>180975</xdr:rowOff>
    </xdr:to>
    <xdr:sp macro="" textlink="">
      <xdr:nvSpPr>
        <xdr:cNvPr id="1148" name="Drop Down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38100</xdr:rowOff>
    </xdr:from>
    <xdr:to>
      <xdr:col>6</xdr:col>
      <xdr:colOff>0</xdr:colOff>
      <xdr:row>22</xdr:row>
      <xdr:rowOff>152400</xdr:rowOff>
    </xdr:to>
    <xdr:sp macro="" textlink="">
      <xdr:nvSpPr>
        <xdr:cNvPr id="1149" name="Drop Down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28575</xdr:rowOff>
    </xdr:from>
    <xdr:to>
      <xdr:col>6</xdr:col>
      <xdr:colOff>0</xdr:colOff>
      <xdr:row>23</xdr:row>
      <xdr:rowOff>152400</xdr:rowOff>
    </xdr:to>
    <xdr:sp macro="" textlink="">
      <xdr:nvSpPr>
        <xdr:cNvPr id="1150" name="Drop Down 126" hidden="1">
          <a:extLst>
            <a:ext uri="{63B3BB69-23CF-44E3-9099-C40C66FF867C}">
              <a14:compatExt xmlns:a14="http://schemas.microsoft.com/office/drawing/2010/main" spid="_x0000_s1150"/>
            </a:ex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38100</xdr:rowOff>
    </xdr:from>
    <xdr:to>
      <xdr:col>6</xdr:col>
      <xdr:colOff>0</xdr:colOff>
      <xdr:row>24</xdr:row>
      <xdr:rowOff>152400</xdr:rowOff>
    </xdr:to>
    <xdr:sp macro="" textlink="">
      <xdr:nvSpPr>
        <xdr:cNvPr id="1151" name="Drop Down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25</xdr:row>
      <xdr:rowOff>38100</xdr:rowOff>
    </xdr:from>
    <xdr:to>
      <xdr:col>6</xdr:col>
      <xdr:colOff>0</xdr:colOff>
      <xdr:row>25</xdr:row>
      <xdr:rowOff>180975</xdr:rowOff>
    </xdr:to>
    <xdr:sp macro="" textlink="">
      <xdr:nvSpPr>
        <xdr:cNvPr id="1152" name="Drop Down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38100</xdr:rowOff>
    </xdr:from>
    <xdr:to>
      <xdr:col>6</xdr:col>
      <xdr:colOff>0</xdr:colOff>
      <xdr:row>26</xdr:row>
      <xdr:rowOff>152400</xdr:rowOff>
    </xdr:to>
    <xdr:sp macro="" textlink="">
      <xdr:nvSpPr>
        <xdr:cNvPr id="1153" name="Drop Down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6</xdr:row>
      <xdr:rowOff>9525</xdr:rowOff>
    </xdr:from>
    <xdr:to>
      <xdr:col>5</xdr:col>
      <xdr:colOff>104775</xdr:colOff>
      <xdr:row>7</xdr:row>
      <xdr:rowOff>9525</xdr:rowOff>
    </xdr:to>
    <xdr:sp macro="" textlink="">
      <xdr:nvSpPr>
        <xdr:cNvPr id="1233" name="Drop Down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238125</xdr:rowOff>
    </xdr:from>
    <xdr:to>
      <xdr:col>6</xdr:col>
      <xdr:colOff>0</xdr:colOff>
      <xdr:row>28</xdr:row>
      <xdr:rowOff>80433</xdr:rowOff>
    </xdr:to>
    <xdr:sp macro="" textlink="">
      <xdr:nvSpPr>
        <xdr:cNvPr id="1260" name="Drop Down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38100</xdr:rowOff>
    </xdr:from>
    <xdr:to>
      <xdr:col>6</xdr:col>
      <xdr:colOff>0</xdr:colOff>
      <xdr:row>28</xdr:row>
      <xdr:rowOff>180975</xdr:rowOff>
    </xdr:to>
    <xdr:sp macro="" textlink="">
      <xdr:nvSpPr>
        <xdr:cNvPr id="1261" name="Drop Down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35</xdr:row>
      <xdr:rowOff>28575</xdr:rowOff>
    </xdr:from>
    <xdr:to>
      <xdr:col>6</xdr:col>
      <xdr:colOff>0</xdr:colOff>
      <xdr:row>35</xdr:row>
      <xdr:rowOff>180975</xdr:rowOff>
    </xdr:to>
    <xdr:sp macro="" textlink="">
      <xdr:nvSpPr>
        <xdr:cNvPr id="1262" name="Drop Down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36</xdr:row>
      <xdr:rowOff>38100</xdr:rowOff>
    </xdr:from>
    <xdr:to>
      <xdr:col>6</xdr:col>
      <xdr:colOff>0</xdr:colOff>
      <xdr:row>36</xdr:row>
      <xdr:rowOff>180975</xdr:rowOff>
    </xdr:to>
    <xdr:sp macro="" textlink="">
      <xdr:nvSpPr>
        <xdr:cNvPr id="1263" name="Drop Down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131</xdr:row>
      <xdr:rowOff>38100</xdr:rowOff>
    </xdr:from>
    <xdr:to>
      <xdr:col>6</xdr:col>
      <xdr:colOff>0</xdr:colOff>
      <xdr:row>131</xdr:row>
      <xdr:rowOff>180975</xdr:rowOff>
    </xdr:to>
    <xdr:sp macro="" textlink="">
      <xdr:nvSpPr>
        <xdr:cNvPr id="1266" name="Drop Down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132</xdr:row>
      <xdr:rowOff>38100</xdr:rowOff>
    </xdr:from>
    <xdr:to>
      <xdr:col>6</xdr:col>
      <xdr:colOff>0</xdr:colOff>
      <xdr:row>132</xdr:row>
      <xdr:rowOff>152400</xdr:rowOff>
    </xdr:to>
    <xdr:sp macro="" textlink="">
      <xdr:nvSpPr>
        <xdr:cNvPr id="1267" name="Drop Down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133</xdr:row>
      <xdr:rowOff>47625</xdr:rowOff>
    </xdr:from>
    <xdr:to>
      <xdr:col>6</xdr:col>
      <xdr:colOff>0</xdr:colOff>
      <xdr:row>133</xdr:row>
      <xdr:rowOff>180975</xdr:rowOff>
    </xdr:to>
    <xdr:sp macro="" textlink="">
      <xdr:nvSpPr>
        <xdr:cNvPr id="1268" name="Drop Down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134</xdr:row>
      <xdr:rowOff>28575</xdr:rowOff>
    </xdr:from>
    <xdr:to>
      <xdr:col>6</xdr:col>
      <xdr:colOff>0</xdr:colOff>
      <xdr:row>134</xdr:row>
      <xdr:rowOff>152400</xdr:rowOff>
    </xdr:to>
    <xdr:sp macro="" textlink="">
      <xdr:nvSpPr>
        <xdr:cNvPr id="1269" name="Drop Down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135</xdr:row>
      <xdr:rowOff>38100</xdr:rowOff>
    </xdr:from>
    <xdr:to>
      <xdr:col>6</xdr:col>
      <xdr:colOff>0</xdr:colOff>
      <xdr:row>135</xdr:row>
      <xdr:rowOff>152400</xdr:rowOff>
    </xdr:to>
    <xdr:sp macro="" textlink="">
      <xdr:nvSpPr>
        <xdr:cNvPr id="1270" name="Drop Down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136</xdr:row>
      <xdr:rowOff>28575</xdr:rowOff>
    </xdr:from>
    <xdr:to>
      <xdr:col>6</xdr:col>
      <xdr:colOff>0</xdr:colOff>
      <xdr:row>136</xdr:row>
      <xdr:rowOff>142875</xdr:rowOff>
    </xdr:to>
    <xdr:sp macro="" textlink="">
      <xdr:nvSpPr>
        <xdr:cNvPr id="1271" name="Drop Down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161</xdr:row>
      <xdr:rowOff>38100</xdr:rowOff>
    </xdr:from>
    <xdr:to>
      <xdr:col>6</xdr:col>
      <xdr:colOff>0</xdr:colOff>
      <xdr:row>161</xdr:row>
      <xdr:rowOff>180975</xdr:rowOff>
    </xdr:to>
    <xdr:sp macro="" textlink="">
      <xdr:nvSpPr>
        <xdr:cNvPr id="1272" name="Drop Down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162</xdr:row>
      <xdr:rowOff>28575</xdr:rowOff>
    </xdr:from>
    <xdr:to>
      <xdr:col>6</xdr:col>
      <xdr:colOff>0</xdr:colOff>
      <xdr:row>162</xdr:row>
      <xdr:rowOff>152400</xdr:rowOff>
    </xdr:to>
    <xdr:sp macro="" textlink="">
      <xdr:nvSpPr>
        <xdr:cNvPr id="1273" name="Drop Down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181</xdr:row>
      <xdr:rowOff>123825</xdr:rowOff>
    </xdr:from>
    <xdr:to>
      <xdr:col>6</xdr:col>
      <xdr:colOff>0</xdr:colOff>
      <xdr:row>181</xdr:row>
      <xdr:rowOff>257175</xdr:rowOff>
    </xdr:to>
    <xdr:sp macro="" textlink="">
      <xdr:nvSpPr>
        <xdr:cNvPr id="1276" name="Drop Down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182</xdr:row>
      <xdr:rowOff>28575</xdr:rowOff>
    </xdr:from>
    <xdr:to>
      <xdr:col>6</xdr:col>
      <xdr:colOff>0</xdr:colOff>
      <xdr:row>182</xdr:row>
      <xdr:rowOff>152400</xdr:rowOff>
    </xdr:to>
    <xdr:sp macro="" textlink="">
      <xdr:nvSpPr>
        <xdr:cNvPr id="1277" name="Drop Down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183</xdr:row>
      <xdr:rowOff>342900</xdr:rowOff>
    </xdr:from>
    <xdr:to>
      <xdr:col>6</xdr:col>
      <xdr:colOff>0</xdr:colOff>
      <xdr:row>184</xdr:row>
      <xdr:rowOff>1058</xdr:rowOff>
    </xdr:to>
    <xdr:sp macro="" textlink="">
      <xdr:nvSpPr>
        <xdr:cNvPr id="1278" name="Drop Down 254" hidden="1">
          <a:extLst>
            <a:ext uri="{63B3BB69-23CF-44E3-9099-C40C66FF867C}">
              <a14:compatExt xmlns:a14="http://schemas.microsoft.com/office/drawing/2010/main" spid="_x0000_s1278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185</xdr:row>
      <xdr:rowOff>28575</xdr:rowOff>
    </xdr:from>
    <xdr:to>
      <xdr:col>6</xdr:col>
      <xdr:colOff>0</xdr:colOff>
      <xdr:row>185</xdr:row>
      <xdr:rowOff>152400</xdr:rowOff>
    </xdr:to>
    <xdr:sp macro="" textlink="">
      <xdr:nvSpPr>
        <xdr:cNvPr id="1279" name="Drop Down 255" hidden="1">
          <a:extLst>
            <a:ext uri="{63B3BB69-23CF-44E3-9099-C40C66FF867C}">
              <a14:compatExt xmlns:a14="http://schemas.microsoft.com/office/drawing/2010/main" spid="_x0000_s127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186</xdr:row>
      <xdr:rowOff>200025</xdr:rowOff>
    </xdr:from>
    <xdr:to>
      <xdr:col>6</xdr:col>
      <xdr:colOff>0</xdr:colOff>
      <xdr:row>187</xdr:row>
      <xdr:rowOff>3174</xdr:rowOff>
    </xdr:to>
    <xdr:sp macro="" textlink="">
      <xdr:nvSpPr>
        <xdr:cNvPr id="1280" name="Drop Down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187</xdr:row>
      <xdr:rowOff>28575</xdr:rowOff>
    </xdr:from>
    <xdr:to>
      <xdr:col>6</xdr:col>
      <xdr:colOff>0</xdr:colOff>
      <xdr:row>187</xdr:row>
      <xdr:rowOff>152400</xdr:rowOff>
    </xdr:to>
    <xdr:sp macro="" textlink="">
      <xdr:nvSpPr>
        <xdr:cNvPr id="1281" name="Drop Down 257" hidden="1">
          <a:extLst>
            <a:ext uri="{63B3BB69-23CF-44E3-9099-C40C66FF867C}">
              <a14:compatExt xmlns:a14="http://schemas.microsoft.com/office/drawing/2010/main" spid="_x0000_s1281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188</xdr:row>
      <xdr:rowOff>28575</xdr:rowOff>
    </xdr:from>
    <xdr:to>
      <xdr:col>6</xdr:col>
      <xdr:colOff>0</xdr:colOff>
      <xdr:row>188</xdr:row>
      <xdr:rowOff>152400</xdr:rowOff>
    </xdr:to>
    <xdr:sp macro="" textlink="">
      <xdr:nvSpPr>
        <xdr:cNvPr id="1282" name="Drop Down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189</xdr:row>
      <xdr:rowOff>228600</xdr:rowOff>
    </xdr:from>
    <xdr:to>
      <xdr:col>6</xdr:col>
      <xdr:colOff>0</xdr:colOff>
      <xdr:row>190</xdr:row>
      <xdr:rowOff>0</xdr:rowOff>
    </xdr:to>
    <xdr:sp macro="" textlink="">
      <xdr:nvSpPr>
        <xdr:cNvPr id="1283" name="Drop Down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192</xdr:row>
      <xdr:rowOff>342900</xdr:rowOff>
    </xdr:from>
    <xdr:to>
      <xdr:col>6</xdr:col>
      <xdr:colOff>0</xdr:colOff>
      <xdr:row>193</xdr:row>
      <xdr:rowOff>10583</xdr:rowOff>
    </xdr:to>
    <xdr:sp macro="" textlink="">
      <xdr:nvSpPr>
        <xdr:cNvPr id="1284" name="Drop Down 260" hidden="1">
          <a:extLst>
            <a:ext uri="{63B3BB69-23CF-44E3-9099-C40C66FF867C}">
              <a14:compatExt xmlns:a14="http://schemas.microsoft.com/office/drawing/2010/main" spid="_x0000_s1284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200</xdr:row>
      <xdr:rowOff>180975</xdr:rowOff>
    </xdr:from>
    <xdr:to>
      <xdr:col>6</xdr:col>
      <xdr:colOff>0</xdr:colOff>
      <xdr:row>200</xdr:row>
      <xdr:rowOff>295275</xdr:rowOff>
    </xdr:to>
    <xdr:sp macro="" textlink="">
      <xdr:nvSpPr>
        <xdr:cNvPr id="1285" name="Drop Down 261" hidden="1">
          <a:extLst>
            <a:ext uri="{63B3BB69-23CF-44E3-9099-C40C66FF867C}">
              <a14:compatExt xmlns:a14="http://schemas.microsoft.com/office/drawing/2010/main" spid="_x0000_s128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201</xdr:row>
      <xdr:rowOff>295275</xdr:rowOff>
    </xdr:from>
    <xdr:to>
      <xdr:col>6</xdr:col>
      <xdr:colOff>0</xdr:colOff>
      <xdr:row>201</xdr:row>
      <xdr:rowOff>419100</xdr:rowOff>
    </xdr:to>
    <xdr:sp macro="" textlink="">
      <xdr:nvSpPr>
        <xdr:cNvPr id="1286" name="Drop Down 262" hidden="1">
          <a:extLst>
            <a:ext uri="{63B3BB69-23CF-44E3-9099-C40C66FF867C}">
              <a14:compatExt xmlns:a14="http://schemas.microsoft.com/office/drawing/2010/main" spid="_x0000_s12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223</xdr:row>
      <xdr:rowOff>28575</xdr:rowOff>
    </xdr:from>
    <xdr:to>
      <xdr:col>6</xdr:col>
      <xdr:colOff>0</xdr:colOff>
      <xdr:row>223</xdr:row>
      <xdr:rowOff>152400</xdr:rowOff>
    </xdr:to>
    <xdr:sp macro="" textlink="">
      <xdr:nvSpPr>
        <xdr:cNvPr id="1287" name="Drop Down 263" hidden="1">
          <a:extLst>
            <a:ext uri="{63B3BB69-23CF-44E3-9099-C40C66FF867C}">
              <a14:compatExt xmlns:a14="http://schemas.microsoft.com/office/drawing/2010/main" spid="_x0000_s128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224</xdr:row>
      <xdr:rowOff>28575</xdr:rowOff>
    </xdr:from>
    <xdr:to>
      <xdr:col>6</xdr:col>
      <xdr:colOff>0</xdr:colOff>
      <xdr:row>224</xdr:row>
      <xdr:rowOff>152400</xdr:rowOff>
    </xdr:to>
    <xdr:sp macro="" textlink="">
      <xdr:nvSpPr>
        <xdr:cNvPr id="1288" name="Drop Down 264" hidden="1">
          <a:extLst>
            <a:ext uri="{63B3BB69-23CF-44E3-9099-C40C66FF867C}">
              <a14:compatExt xmlns:a14="http://schemas.microsoft.com/office/drawing/2010/main" spid="_x0000_s1288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225</xdr:row>
      <xdr:rowOff>28575</xdr:rowOff>
    </xdr:from>
    <xdr:to>
      <xdr:col>6</xdr:col>
      <xdr:colOff>0</xdr:colOff>
      <xdr:row>225</xdr:row>
      <xdr:rowOff>152400</xdr:rowOff>
    </xdr:to>
    <xdr:sp macro="" textlink="">
      <xdr:nvSpPr>
        <xdr:cNvPr id="1289" name="Drop Down 265" hidden="1">
          <a:extLst>
            <a:ext uri="{63B3BB69-23CF-44E3-9099-C40C66FF867C}">
              <a14:compatExt xmlns:a14="http://schemas.microsoft.com/office/drawing/2010/main" spid="_x0000_s1289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226</xdr:row>
      <xdr:rowOff>228600</xdr:rowOff>
    </xdr:from>
    <xdr:to>
      <xdr:col>6</xdr:col>
      <xdr:colOff>0</xdr:colOff>
      <xdr:row>227</xdr:row>
      <xdr:rowOff>6350</xdr:rowOff>
    </xdr:to>
    <xdr:sp macro="" textlink="">
      <xdr:nvSpPr>
        <xdr:cNvPr id="1290" name="Drop Down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213</xdr:row>
      <xdr:rowOff>28575</xdr:rowOff>
    </xdr:from>
    <xdr:to>
      <xdr:col>6</xdr:col>
      <xdr:colOff>0</xdr:colOff>
      <xdr:row>213</xdr:row>
      <xdr:rowOff>152400</xdr:rowOff>
    </xdr:to>
    <xdr:sp macro="" textlink="">
      <xdr:nvSpPr>
        <xdr:cNvPr id="1291" name="Drop Down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214</xdr:row>
      <xdr:rowOff>142875</xdr:rowOff>
    </xdr:from>
    <xdr:to>
      <xdr:col>6</xdr:col>
      <xdr:colOff>0</xdr:colOff>
      <xdr:row>215</xdr:row>
      <xdr:rowOff>0</xdr:rowOff>
    </xdr:to>
    <xdr:sp macro="" textlink="">
      <xdr:nvSpPr>
        <xdr:cNvPr id="1292" name="Drop Down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215</xdr:row>
      <xdr:rowOff>28575</xdr:rowOff>
    </xdr:from>
    <xdr:to>
      <xdr:col>6</xdr:col>
      <xdr:colOff>0</xdr:colOff>
      <xdr:row>215</xdr:row>
      <xdr:rowOff>152400</xdr:rowOff>
    </xdr:to>
    <xdr:sp macro="" textlink="">
      <xdr:nvSpPr>
        <xdr:cNvPr id="1293" name="Drop Down 269" hidden="1">
          <a:extLst>
            <a:ext uri="{63B3BB69-23CF-44E3-9099-C40C66FF867C}">
              <a14:compatExt xmlns:a14="http://schemas.microsoft.com/office/drawing/2010/main" spid="_x0000_s1293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216</xdr:row>
      <xdr:rowOff>28575</xdr:rowOff>
    </xdr:from>
    <xdr:to>
      <xdr:col>6</xdr:col>
      <xdr:colOff>0</xdr:colOff>
      <xdr:row>216</xdr:row>
      <xdr:rowOff>152400</xdr:rowOff>
    </xdr:to>
    <xdr:sp macro="" textlink="">
      <xdr:nvSpPr>
        <xdr:cNvPr id="1294" name="Drop Down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217</xdr:row>
      <xdr:rowOff>104775</xdr:rowOff>
    </xdr:from>
    <xdr:to>
      <xdr:col>6</xdr:col>
      <xdr:colOff>0</xdr:colOff>
      <xdr:row>218</xdr:row>
      <xdr:rowOff>64557</xdr:rowOff>
    </xdr:to>
    <xdr:sp macro="" textlink="">
      <xdr:nvSpPr>
        <xdr:cNvPr id="1295" name="Drop Down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218</xdr:row>
      <xdr:rowOff>28575</xdr:rowOff>
    </xdr:from>
    <xdr:to>
      <xdr:col>6</xdr:col>
      <xdr:colOff>0</xdr:colOff>
      <xdr:row>218</xdr:row>
      <xdr:rowOff>152400</xdr:rowOff>
    </xdr:to>
    <xdr:sp macro="" textlink="">
      <xdr:nvSpPr>
        <xdr:cNvPr id="1296" name="Drop Down 272" hidden="1">
          <a:extLst>
            <a:ext uri="{63B3BB69-23CF-44E3-9099-C40C66FF867C}">
              <a14:compatExt xmlns:a14="http://schemas.microsoft.com/office/drawing/2010/main" spid="_x0000_s1296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219</xdr:row>
      <xdr:rowOff>28575</xdr:rowOff>
    </xdr:from>
    <xdr:to>
      <xdr:col>6</xdr:col>
      <xdr:colOff>0</xdr:colOff>
      <xdr:row>219</xdr:row>
      <xdr:rowOff>152400</xdr:rowOff>
    </xdr:to>
    <xdr:sp macro="" textlink="">
      <xdr:nvSpPr>
        <xdr:cNvPr id="1297" name="Drop Down 273" hidden="1">
          <a:extLst>
            <a:ext uri="{63B3BB69-23CF-44E3-9099-C40C66FF867C}">
              <a14:compatExt xmlns:a14="http://schemas.microsoft.com/office/drawing/2010/main" spid="_x0000_s1297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184</xdr:row>
      <xdr:rowOff>342900</xdr:rowOff>
    </xdr:from>
    <xdr:to>
      <xdr:col>6</xdr:col>
      <xdr:colOff>0</xdr:colOff>
      <xdr:row>184</xdr:row>
      <xdr:rowOff>485775</xdr:rowOff>
    </xdr:to>
    <xdr:sp macro="" textlink="">
      <xdr:nvSpPr>
        <xdr:cNvPr id="1299" name="Drop Down 275" hidden="1">
          <a:extLst>
            <a:ext uri="{63B3BB69-23CF-44E3-9099-C40C66FF867C}">
              <a14:compatExt xmlns:a14="http://schemas.microsoft.com/office/drawing/2010/main" spid="_x0000_s129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174</xdr:row>
      <xdr:rowOff>28575</xdr:rowOff>
    </xdr:from>
    <xdr:ext cx="1123950" cy="123825"/>
    <xdr:sp macro="" textlink="">
      <xdr:nvSpPr>
        <xdr:cNvPr id="138" name="Drop Down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CA756FBE-4279-48A6-BA6C-CF7FFBAF079A}"/>
            </a:ext>
          </a:extLst>
        </xdr:cNvPr>
        <xdr:cNvSpPr/>
      </xdr:nvSpPr>
      <xdr:spPr bwMode="auto">
        <a:xfrm>
          <a:off x="7210425" y="47491650"/>
          <a:ext cx="1123950" cy="1238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IW237"/>
  <sheetViews>
    <sheetView showGridLines="0" tabSelected="1" topLeftCell="A199" zoomScaleNormal="100" workbookViewId="0">
      <selection activeCell="D199" sqref="D199"/>
    </sheetView>
  </sheetViews>
  <sheetFormatPr defaultColWidth="8.7109375" defaultRowHeight="15" x14ac:dyDescent="0.25"/>
  <cols>
    <col min="1" max="1" width="8.140625" bestFit="1" customWidth="1"/>
    <col min="2" max="2" width="52.42578125" customWidth="1"/>
    <col min="3" max="3" width="13.5703125" customWidth="1"/>
    <col min="4" max="4" width="30.140625" bestFit="1" customWidth="1"/>
    <col min="5" max="5" width="6.42578125" customWidth="1"/>
    <col min="6" max="6" width="16.85546875" customWidth="1"/>
    <col min="7" max="7" width="2.140625" hidden="1" customWidth="1"/>
    <col min="8" max="8" width="10.42578125" customWidth="1"/>
    <col min="9" max="9" width="13.85546875" customWidth="1"/>
    <col min="10" max="10" width="13.42578125" customWidth="1"/>
    <col min="11" max="11" width="11.42578125" customWidth="1"/>
    <col min="12" max="12" width="15.140625" hidden="1" customWidth="1"/>
    <col min="13" max="13" width="36" hidden="1" customWidth="1"/>
    <col min="14" max="14" width="13.5703125" hidden="1" customWidth="1"/>
    <col min="15" max="15" width="12.85546875" hidden="1" customWidth="1"/>
    <col min="16" max="16" width="56.85546875" hidden="1" customWidth="1"/>
    <col min="17" max="17" width="11" hidden="1" customWidth="1"/>
    <col min="18" max="18" width="14.42578125" hidden="1" customWidth="1"/>
    <col min="19" max="19" width="11.5703125" hidden="1" customWidth="1"/>
    <col min="20" max="20" width="20.85546875" hidden="1" customWidth="1"/>
    <col min="21" max="21" width="24.5703125" hidden="1" customWidth="1"/>
    <col min="22" max="22" width="13.5703125" hidden="1" customWidth="1"/>
    <col min="23" max="23" width="0" hidden="1" customWidth="1"/>
    <col min="24" max="24" width="59.7109375" style="92" customWidth="1"/>
    <col min="25" max="25" width="48.85546875" style="92" customWidth="1"/>
    <col min="26" max="26" width="50.5703125" bestFit="1" customWidth="1"/>
  </cols>
  <sheetData>
    <row r="1" spans="1:257" ht="15.75" thickBot="1" x14ac:dyDescent="0.3"/>
    <row r="2" spans="1:257" ht="15.75" thickBot="1" x14ac:dyDescent="0.3">
      <c r="A2" s="132" t="s">
        <v>0</v>
      </c>
      <c r="B2" s="133"/>
      <c r="C2" s="133"/>
      <c r="D2" s="133"/>
      <c r="E2" s="133"/>
      <c r="F2" s="133"/>
      <c r="G2" s="133"/>
      <c r="H2" s="133"/>
      <c r="I2" s="133"/>
      <c r="J2" s="134"/>
    </row>
    <row r="3" spans="1:257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</row>
    <row r="4" spans="1:257" ht="33.75" customHeight="1" x14ac:dyDescent="0.25">
      <c r="A4" s="135" t="s">
        <v>1</v>
      </c>
      <c r="B4" s="136"/>
      <c r="C4" s="136"/>
      <c r="D4" s="136"/>
      <c r="E4" s="136"/>
      <c r="F4" s="136"/>
      <c r="G4" s="136"/>
      <c r="H4" s="136"/>
      <c r="I4" s="136"/>
      <c r="J4" s="137"/>
      <c r="K4" s="10"/>
      <c r="L4" s="144" t="s">
        <v>2</v>
      </c>
      <c r="M4" s="144"/>
      <c r="N4" s="144"/>
      <c r="O4" s="144"/>
    </row>
    <row r="5" spans="1:257" ht="36.75" customHeight="1" x14ac:dyDescent="0.2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10"/>
      <c r="L5" t="s">
        <v>3</v>
      </c>
      <c r="O5" s="2"/>
      <c r="P5" t="s">
        <v>4</v>
      </c>
    </row>
    <row r="6" spans="1:257" x14ac:dyDescent="0.25">
      <c r="A6" s="11"/>
      <c r="B6" s="11" t="s">
        <v>5</v>
      </c>
      <c r="C6" s="12"/>
      <c r="D6" s="12" t="s">
        <v>6</v>
      </c>
      <c r="E6" s="13"/>
      <c r="F6" s="13"/>
      <c r="G6" s="13"/>
      <c r="H6" s="13"/>
      <c r="I6" s="14"/>
      <c r="J6" s="14"/>
      <c r="K6" s="10"/>
      <c r="L6" t="s">
        <v>7</v>
      </c>
      <c r="P6" t="s">
        <v>8</v>
      </c>
    </row>
    <row r="7" spans="1:257" x14ac:dyDescent="0.25">
      <c r="A7" s="11"/>
      <c r="B7" s="11" t="s">
        <v>9</v>
      </c>
      <c r="C7" s="12"/>
      <c r="D7" s="12"/>
      <c r="E7" s="13"/>
      <c r="F7" s="13"/>
      <c r="G7" s="13">
        <v>3</v>
      </c>
      <c r="H7" s="13"/>
      <c r="I7" s="14"/>
      <c r="J7" s="14"/>
      <c r="K7" s="10"/>
      <c r="L7" t="s">
        <v>10</v>
      </c>
      <c r="P7" t="s">
        <v>11</v>
      </c>
    </row>
    <row r="8" spans="1:257" x14ac:dyDescent="0.25">
      <c r="A8" s="11"/>
      <c r="B8" s="11" t="s">
        <v>12</v>
      </c>
      <c r="C8" s="12"/>
      <c r="D8" s="15" t="s">
        <v>13</v>
      </c>
      <c r="E8" s="16"/>
      <c r="F8" s="16"/>
      <c r="G8" s="16"/>
      <c r="H8" s="16"/>
      <c r="I8" s="17"/>
      <c r="J8" s="17"/>
      <c r="K8" s="10"/>
    </row>
    <row r="9" spans="1:257" x14ac:dyDescent="0.25">
      <c r="A9" s="11"/>
      <c r="B9" s="11" t="s">
        <v>14</v>
      </c>
      <c r="C9" s="12"/>
      <c r="D9" s="12" t="s">
        <v>15</v>
      </c>
      <c r="E9" s="13"/>
      <c r="F9" s="13"/>
      <c r="G9" s="13"/>
      <c r="H9" s="13"/>
      <c r="I9" s="14"/>
      <c r="J9" s="14"/>
      <c r="K9" s="10"/>
    </row>
    <row r="10" spans="1:257" x14ac:dyDescent="0.25">
      <c r="A10" s="11"/>
      <c r="B10" s="11" t="s">
        <v>16</v>
      </c>
      <c r="C10" s="11"/>
      <c r="D10" s="11" t="s">
        <v>17</v>
      </c>
      <c r="E10" s="11"/>
      <c r="F10" s="11"/>
      <c r="G10" s="11"/>
      <c r="H10" s="11"/>
      <c r="I10" s="11"/>
      <c r="J10" s="11"/>
      <c r="K10" s="10"/>
    </row>
    <row r="11" spans="1:257" x14ac:dyDescent="0.25">
      <c r="A11" s="11"/>
      <c r="B11" s="11" t="s">
        <v>18</v>
      </c>
      <c r="C11" s="11"/>
      <c r="D11" s="11" t="s">
        <v>19</v>
      </c>
      <c r="E11" s="11"/>
      <c r="F11" s="11"/>
      <c r="G11" s="11"/>
      <c r="H11" s="11"/>
      <c r="I11" s="11"/>
      <c r="J11" s="11"/>
      <c r="K11" s="10"/>
    </row>
    <row r="12" spans="1:257" x14ac:dyDescent="0.25">
      <c r="A12" s="11"/>
      <c r="B12" s="11"/>
      <c r="C12" s="11"/>
      <c r="D12" s="11"/>
      <c r="E12" s="11"/>
      <c r="F12" s="11"/>
      <c r="G12" s="11"/>
      <c r="H12" s="11"/>
      <c r="I12" s="18"/>
      <c r="J12" s="18"/>
      <c r="K12" s="10"/>
    </row>
    <row r="13" spans="1:257" x14ac:dyDescent="0.25">
      <c r="A13" s="11"/>
      <c r="B13" s="19"/>
      <c r="C13" s="20"/>
      <c r="D13" s="20" t="s">
        <v>20</v>
      </c>
      <c r="E13" s="20"/>
      <c r="F13" s="20"/>
      <c r="G13" s="20"/>
      <c r="H13" s="20"/>
      <c r="I13" s="20"/>
      <c r="J13" s="21"/>
      <c r="K13" s="10"/>
      <c r="R13" s="141" t="s">
        <v>21</v>
      </c>
      <c r="S13" s="141"/>
      <c r="T13" s="141"/>
      <c r="U13" s="141"/>
      <c r="V13" s="1"/>
    </row>
    <row r="14" spans="1:257" s="92" customFormat="1" x14ac:dyDescent="0.25">
      <c r="A14" s="75" t="s">
        <v>22</v>
      </c>
      <c r="B14" s="75" t="s">
        <v>23</v>
      </c>
      <c r="C14" s="75" t="s">
        <v>24</v>
      </c>
      <c r="D14" s="75" t="s">
        <v>25</v>
      </c>
      <c r="E14" s="23" t="s">
        <v>26</v>
      </c>
      <c r="F14" s="23" t="s">
        <v>27</v>
      </c>
      <c r="G14" s="23"/>
      <c r="H14" s="91" t="s">
        <v>28</v>
      </c>
      <c r="I14" s="23" t="s">
        <v>29</v>
      </c>
      <c r="J14" s="23" t="s">
        <v>30</v>
      </c>
      <c r="K14" s="23" t="s">
        <v>31</v>
      </c>
      <c r="R14" s="93" t="s">
        <v>32</v>
      </c>
      <c r="S14" s="93" t="s">
        <v>33</v>
      </c>
      <c r="T14" s="93" t="s">
        <v>34</v>
      </c>
      <c r="U14" s="93" t="s">
        <v>35</v>
      </c>
      <c r="V14" s="93" t="s">
        <v>32</v>
      </c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x14ac:dyDescent="0.25">
      <c r="A15" s="25" t="s">
        <v>36</v>
      </c>
      <c r="B15" s="25" t="s">
        <v>37</v>
      </c>
      <c r="C15" s="25"/>
      <c r="D15" s="25"/>
      <c r="E15" s="26"/>
      <c r="F15" s="26"/>
      <c r="G15" s="26"/>
      <c r="H15" s="27"/>
      <c r="I15" s="26"/>
      <c r="J15" s="26"/>
      <c r="K15" s="26"/>
      <c r="R15" s="6" t="s">
        <v>38</v>
      </c>
      <c r="S15" s="7">
        <v>0.05</v>
      </c>
      <c r="T15" s="1" t="s">
        <v>39</v>
      </c>
      <c r="U15" s="1" t="s">
        <v>40</v>
      </c>
      <c r="V15" s="1" t="str">
        <f>CONCATENATE("≤ ",R15)</f>
        <v>≤ 95%</v>
      </c>
    </row>
    <row r="16" spans="1:257" ht="30" customHeight="1" x14ac:dyDescent="0.25">
      <c r="A16" s="22" t="s">
        <v>41</v>
      </c>
      <c r="B16" s="28" t="s">
        <v>42</v>
      </c>
      <c r="C16" s="29" t="s">
        <v>43</v>
      </c>
      <c r="D16" s="28" t="s">
        <v>44</v>
      </c>
      <c r="E16" s="30">
        <v>3</v>
      </c>
      <c r="F16" s="30"/>
      <c r="G16" s="30">
        <v>1</v>
      </c>
      <c r="H16" s="31">
        <f>IF(G16=1,E16,IF(G16=2,0,IF(G16&gt;2,0)))</f>
        <v>3</v>
      </c>
      <c r="I16" s="30">
        <f>IF(G16&gt;2,0,E16)</f>
        <v>3</v>
      </c>
      <c r="J16" s="32">
        <f>IF($C16="Essencial",$H16*0.5/SUMIF($C$16:$C$227,"Essencial",$I$16:$I$227),IF($C16="Obrigatória",$H16*0.25/SUMIF($C$16:$C$227,"Obrigatória",$I$16:$I$227),IF($C16="Recomendada",$H16*0.25/SUMIF($C$16:$C$227,"Recomendada",$I$16:$I$227),"")))</f>
        <v>1.1627906976744186E-2</v>
      </c>
      <c r="K16" s="30" t="s">
        <v>45</v>
      </c>
      <c r="R16" s="6" t="s">
        <v>46</v>
      </c>
      <c r="S16" s="7">
        <v>0.02</v>
      </c>
      <c r="T16" s="1" t="s">
        <v>47</v>
      </c>
      <c r="U16" s="1" t="s">
        <v>48</v>
      </c>
      <c r="V16" s="1" t="str">
        <f>CONCATENATE("&gt; ",R15," e &lt; ",R17)</f>
        <v>&gt; 95% e &lt; 99%</v>
      </c>
    </row>
    <row r="17" spans="1:22" ht="24" x14ac:dyDescent="0.25">
      <c r="A17" s="22" t="s">
        <v>49</v>
      </c>
      <c r="B17" s="28" t="s">
        <v>50</v>
      </c>
      <c r="C17" s="29" t="str">
        <f>IF($G$7=1,"Obrigatória",IF($G$7=2,"Recomendada",IF($G$7=3,"Obrigatória")))</f>
        <v>Obrigatória</v>
      </c>
      <c r="D17" s="28" t="s">
        <v>51</v>
      </c>
      <c r="E17" s="30">
        <v>2</v>
      </c>
      <c r="F17" s="30"/>
      <c r="G17" s="30">
        <v>1</v>
      </c>
      <c r="H17" s="31">
        <f>IF(G17=1,E17,IF(G17=2,0,IF(G17&gt;2,0)))</f>
        <v>2</v>
      </c>
      <c r="I17" s="30">
        <f>IF(G17&gt;2,0,E17)</f>
        <v>2</v>
      </c>
      <c r="J17" s="90">
        <f>IF($C17="Essencial",$H17*0.5/SUMIF($C$16:$C$227,"Essencial",$I$16:$I$227),IF($C17="Obrigatória",$H17*0.25/SUMIF($C$16:$C$227,"Obrigatória",$I$16:$I$227),IF($C17="Recomendada",$H17*0.25/SUMIF($C$16:$C$227,"Recomendada",$I$16:$I$227),"")))</f>
        <v>4.9504950495049506E-3</v>
      </c>
      <c r="K17" s="30" t="s">
        <v>45</v>
      </c>
      <c r="R17" s="6" t="s">
        <v>52</v>
      </c>
      <c r="S17" s="7">
        <v>0.01</v>
      </c>
      <c r="T17" s="1" t="s">
        <v>53</v>
      </c>
      <c r="U17" s="1" t="s">
        <v>54</v>
      </c>
      <c r="V17" s="1" t="str">
        <f>CONCATENATE("≥ ",R17)</f>
        <v>≥ 99%</v>
      </c>
    </row>
    <row r="18" spans="1:22" x14ac:dyDescent="0.25">
      <c r="A18" s="33"/>
      <c r="B18" s="33" t="s">
        <v>55</v>
      </c>
      <c r="C18" s="33"/>
      <c r="D18" s="33"/>
      <c r="E18" s="34">
        <f>SUM(E16:E17)</f>
        <v>5</v>
      </c>
      <c r="F18" s="34"/>
      <c r="G18" s="34"/>
      <c r="H18" s="35">
        <f>SUM(H16:H17)</f>
        <v>5</v>
      </c>
      <c r="I18" s="34">
        <f>SUM(I16:I17)</f>
        <v>5</v>
      </c>
      <c r="J18" s="36">
        <f>SUM(J16:J17)</f>
        <v>1.6578402026249137E-2</v>
      </c>
      <c r="K18" s="34"/>
      <c r="R18" s="6" t="s">
        <v>56</v>
      </c>
      <c r="S18" s="8" t="s">
        <v>57</v>
      </c>
      <c r="T18" s="1" t="s">
        <v>58</v>
      </c>
      <c r="U18" s="1" t="s">
        <v>59</v>
      </c>
      <c r="V18" s="4"/>
    </row>
    <row r="19" spans="1:22" x14ac:dyDescent="0.25">
      <c r="A19" s="148" t="s">
        <v>60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22" x14ac:dyDescent="0.25">
      <c r="A20" s="37" t="s">
        <v>61</v>
      </c>
      <c r="B20" s="37" t="s">
        <v>62</v>
      </c>
      <c r="C20" s="37"/>
      <c r="D20" s="37"/>
      <c r="E20" s="38"/>
      <c r="F20" s="38"/>
      <c r="G20" s="38"/>
      <c r="H20" s="39"/>
      <c r="I20" s="38"/>
      <c r="J20" s="40" t="str">
        <f>IF($C20="Obrigatória",$H20*0.75/SUMIF($C$16:$C$210,"Obrigatória",$I$16:$I$228),IF($C20="Recomendada",$H20*0.25/SUMIF($C$16:$C$210,"Recomendada",$I$16:$I$228),""))</f>
        <v/>
      </c>
      <c r="K20" s="38"/>
      <c r="R20" s="9" t="s">
        <v>63</v>
      </c>
      <c r="S20" s="8" t="s">
        <v>64</v>
      </c>
      <c r="T20" s="1" t="s">
        <v>65</v>
      </c>
      <c r="U20" s="1" t="s">
        <v>66</v>
      </c>
      <c r="V20" s="1"/>
    </row>
    <row r="21" spans="1:22" x14ac:dyDescent="0.25">
      <c r="A21" s="22"/>
      <c r="B21" s="22"/>
      <c r="C21" s="29"/>
      <c r="D21" s="145" t="s">
        <v>67</v>
      </c>
      <c r="E21" s="30"/>
      <c r="F21" s="30"/>
      <c r="G21" s="30"/>
      <c r="H21" s="30"/>
      <c r="I21" s="30"/>
      <c r="J21" s="32" t="str">
        <f>IF($C21="Essencial",$H21*0.5/SUMIF($C$16:$C$223,"Essencial",$I$16:$I$223),IF($C21="Obrigatória",$H21*0.25/SUMIF($C$16:$C$223,"Obrigatória",$I$16:$I$223),IF($C21="Recomendada",$H21*0.25/SUMIF($C$16:$C$223,"Recomendada",$I$16:$I$223),"")))</f>
        <v/>
      </c>
      <c r="K21" s="30"/>
      <c r="R21" s="6" t="s">
        <v>68</v>
      </c>
      <c r="S21" s="8" t="s">
        <v>69</v>
      </c>
      <c r="T21" s="1" t="s">
        <v>70</v>
      </c>
      <c r="U21" s="1" t="s">
        <v>71</v>
      </c>
      <c r="V21" s="1"/>
    </row>
    <row r="22" spans="1:22" ht="15" customHeight="1" x14ac:dyDescent="0.25">
      <c r="A22" s="22" t="s">
        <v>72</v>
      </c>
      <c r="B22" s="29" t="s">
        <v>73</v>
      </c>
      <c r="C22" s="29" t="str">
        <f>IF($G$7=1,"Obrigatória",IF($G$7=2,"Recomendada",IF($G$7=3,"Obrigatória")))</f>
        <v>Obrigatória</v>
      </c>
      <c r="D22" s="145"/>
      <c r="E22" s="30">
        <v>2</v>
      </c>
      <c r="F22" s="30"/>
      <c r="G22" s="30">
        <v>1</v>
      </c>
      <c r="H22" s="31">
        <f>IF(G22=1,E22,IF(G22=2,0,IF(G22&gt;2,0)))</f>
        <v>2</v>
      </c>
      <c r="I22" s="30">
        <f>IF(G22&gt;2,0,E22)</f>
        <v>2</v>
      </c>
      <c r="J22" s="90">
        <f t="shared" ref="J22:J29" si="0">IF($C22="Essencial",$H22*0.5/SUMIF($C$16:$C$227,"Essencial",$I$16:$I$227),IF($C22="Obrigatória",$H22*0.25/SUMIF($C$16:$C$227,"Obrigatória",$I$16:$I$227),IF($C22="Recomendada",$H22*0.25/SUMIF($C$16:$C$227,"Recomendada",$I$16:$I$227),"")))</f>
        <v>4.9504950495049506E-3</v>
      </c>
      <c r="K22" s="30" t="s">
        <v>45</v>
      </c>
      <c r="R22" s="9" t="s">
        <v>74</v>
      </c>
      <c r="S22" s="8" t="s">
        <v>75</v>
      </c>
      <c r="T22" s="1" t="s">
        <v>76</v>
      </c>
      <c r="U22" s="1" t="s">
        <v>77</v>
      </c>
      <c r="V22" s="1"/>
    </row>
    <row r="23" spans="1:22" ht="15" customHeight="1" x14ac:dyDescent="0.25">
      <c r="A23" s="22" t="s">
        <v>78</v>
      </c>
      <c r="B23" s="117" t="s">
        <v>461</v>
      </c>
      <c r="C23" s="29" t="str">
        <f t="shared" ref="C23:C28" si="1">IF($G$7=1,"Obrigatória",IF($G$7=2,"Recomendada",IF($G$7=3,"Obrigatória")))</f>
        <v>Obrigatória</v>
      </c>
      <c r="D23" s="145"/>
      <c r="E23" s="30">
        <v>2</v>
      </c>
      <c r="F23" s="30"/>
      <c r="G23" s="30">
        <v>1</v>
      </c>
      <c r="H23" s="31">
        <f t="shared" ref="H23:H29" si="2">IF(G23=1,E23,IF(G23=2,0,IF(G23&gt;2,0)))</f>
        <v>2</v>
      </c>
      <c r="I23" s="30">
        <f t="shared" ref="I23:I29" si="3">IF(G23&gt;2,0,E23)</f>
        <v>2</v>
      </c>
      <c r="J23" s="90">
        <f t="shared" si="0"/>
        <v>4.9504950495049506E-3</v>
      </c>
      <c r="K23" s="30" t="s">
        <v>45</v>
      </c>
      <c r="R23" s="142" t="s">
        <v>79</v>
      </c>
      <c r="S23" s="142"/>
      <c r="T23" s="142"/>
      <c r="U23" s="142"/>
    </row>
    <row r="24" spans="1:22" x14ac:dyDescent="0.25">
      <c r="A24" s="22" t="s">
        <v>80</v>
      </c>
      <c r="B24" s="117" t="s">
        <v>81</v>
      </c>
      <c r="C24" s="29" t="str">
        <f t="shared" si="1"/>
        <v>Obrigatória</v>
      </c>
      <c r="D24" s="145"/>
      <c r="E24" s="30">
        <v>2</v>
      </c>
      <c r="F24" s="30"/>
      <c r="G24" s="30">
        <v>1</v>
      </c>
      <c r="H24" s="31">
        <f t="shared" si="2"/>
        <v>2</v>
      </c>
      <c r="I24" s="30">
        <f t="shared" si="3"/>
        <v>2</v>
      </c>
      <c r="J24" s="90">
        <f t="shared" si="0"/>
        <v>4.9504950495049506E-3</v>
      </c>
      <c r="K24" s="30" t="s">
        <v>45</v>
      </c>
      <c r="R24" s="143"/>
      <c r="S24" s="143"/>
      <c r="T24" s="143"/>
      <c r="U24" s="143"/>
    </row>
    <row r="25" spans="1:22" x14ac:dyDescent="0.25">
      <c r="A25" s="22" t="s">
        <v>82</v>
      </c>
      <c r="B25" s="117" t="s">
        <v>83</v>
      </c>
      <c r="C25" s="29" t="str">
        <f t="shared" si="1"/>
        <v>Obrigatória</v>
      </c>
      <c r="D25" s="145"/>
      <c r="E25" s="30">
        <v>2</v>
      </c>
      <c r="F25" s="30"/>
      <c r="G25" s="30">
        <v>1</v>
      </c>
      <c r="H25" s="31">
        <f t="shared" si="2"/>
        <v>2</v>
      </c>
      <c r="I25" s="30">
        <f t="shared" si="3"/>
        <v>2</v>
      </c>
      <c r="J25" s="90">
        <f t="shared" si="0"/>
        <v>4.9504950495049506E-3</v>
      </c>
      <c r="K25" s="30" t="s">
        <v>45</v>
      </c>
      <c r="R25" s="143"/>
      <c r="S25" s="143"/>
      <c r="T25" s="143"/>
      <c r="U25" s="143"/>
    </row>
    <row r="26" spans="1:22" x14ac:dyDescent="0.25">
      <c r="A26" s="22" t="s">
        <v>84</v>
      </c>
      <c r="B26" s="117" t="s">
        <v>85</v>
      </c>
      <c r="C26" s="29" t="str">
        <f t="shared" si="1"/>
        <v>Obrigatória</v>
      </c>
      <c r="D26" s="145"/>
      <c r="E26" s="30">
        <v>2</v>
      </c>
      <c r="F26" s="30"/>
      <c r="G26" s="30">
        <v>1</v>
      </c>
      <c r="H26" s="31">
        <f t="shared" si="2"/>
        <v>2</v>
      </c>
      <c r="I26" s="30">
        <f t="shared" si="3"/>
        <v>2</v>
      </c>
      <c r="J26" s="90">
        <f t="shared" si="0"/>
        <v>4.9504950495049506E-3</v>
      </c>
      <c r="K26" s="30" t="s">
        <v>45</v>
      </c>
      <c r="R26" s="143"/>
      <c r="S26" s="143"/>
      <c r="T26" s="143"/>
      <c r="U26" s="143"/>
    </row>
    <row r="27" spans="1:22" x14ac:dyDescent="0.25">
      <c r="A27" s="22" t="s">
        <v>86</v>
      </c>
      <c r="B27" s="116" t="s">
        <v>462</v>
      </c>
      <c r="C27" s="29" t="str">
        <f t="shared" si="1"/>
        <v>Obrigatória</v>
      </c>
      <c r="D27" s="98" t="s">
        <v>87</v>
      </c>
      <c r="E27" s="30">
        <v>2</v>
      </c>
      <c r="F27" s="30"/>
      <c r="G27" s="30">
        <v>1</v>
      </c>
      <c r="H27" s="31">
        <f t="shared" si="2"/>
        <v>2</v>
      </c>
      <c r="I27" s="30">
        <f t="shared" si="3"/>
        <v>2</v>
      </c>
      <c r="J27" s="90">
        <f t="shared" si="0"/>
        <v>4.9504950495049506E-3</v>
      </c>
      <c r="K27" s="30" t="s">
        <v>45</v>
      </c>
      <c r="R27" s="143"/>
      <c r="S27" s="143"/>
      <c r="T27" s="143"/>
      <c r="U27" s="143"/>
    </row>
    <row r="28" spans="1:22" ht="36" x14ac:dyDescent="0.25">
      <c r="A28" s="22" t="s">
        <v>88</v>
      </c>
      <c r="B28" s="116" t="s">
        <v>89</v>
      </c>
      <c r="C28" s="29" t="str">
        <f t="shared" si="1"/>
        <v>Obrigatória</v>
      </c>
      <c r="D28" s="98" t="s">
        <v>90</v>
      </c>
      <c r="E28" s="30">
        <v>2</v>
      </c>
      <c r="F28" s="30"/>
      <c r="G28" s="30">
        <v>1</v>
      </c>
      <c r="H28" s="31">
        <f t="shared" si="2"/>
        <v>2</v>
      </c>
      <c r="I28" s="30">
        <f t="shared" si="3"/>
        <v>2</v>
      </c>
      <c r="J28" s="90">
        <f t="shared" si="0"/>
        <v>4.9504950495049506E-3</v>
      </c>
      <c r="K28" s="30" t="s">
        <v>45</v>
      </c>
      <c r="R28" s="143"/>
      <c r="S28" s="143"/>
      <c r="T28" s="143"/>
      <c r="U28" s="143"/>
    </row>
    <row r="29" spans="1:22" ht="24" x14ac:dyDescent="0.25">
      <c r="A29" s="22" t="s">
        <v>91</v>
      </c>
      <c r="B29" s="116" t="s">
        <v>465</v>
      </c>
      <c r="C29" s="29" t="s">
        <v>92</v>
      </c>
      <c r="D29" s="98" t="s">
        <v>93</v>
      </c>
      <c r="E29" s="30">
        <v>1</v>
      </c>
      <c r="F29" s="30"/>
      <c r="G29" s="30">
        <v>1</v>
      </c>
      <c r="H29" s="31">
        <f t="shared" si="2"/>
        <v>1</v>
      </c>
      <c r="I29" s="30">
        <f t="shared" si="3"/>
        <v>1</v>
      </c>
      <c r="J29" s="32">
        <f t="shared" si="0"/>
        <v>1.6666666666666666E-2</v>
      </c>
      <c r="K29" s="30" t="s">
        <v>45</v>
      </c>
      <c r="R29" s="143"/>
      <c r="S29" s="143"/>
      <c r="T29" s="143"/>
      <c r="U29" s="143"/>
    </row>
    <row r="30" spans="1:22" x14ac:dyDescent="0.25">
      <c r="A30" s="33"/>
      <c r="B30" s="33" t="s">
        <v>55</v>
      </c>
      <c r="C30" s="33"/>
      <c r="D30" s="33"/>
      <c r="E30" s="34">
        <f>SUM(E22:E29)</f>
        <v>15</v>
      </c>
      <c r="F30" s="34"/>
      <c r="G30" s="34"/>
      <c r="H30" s="35">
        <f>SUM(H22:H29)</f>
        <v>15</v>
      </c>
      <c r="I30" s="34">
        <f>SUM(I22:I29)</f>
        <v>15</v>
      </c>
      <c r="J30" s="36">
        <f>SUM(J22:J29)</f>
        <v>5.1320132013201319E-2</v>
      </c>
      <c r="K30" s="34"/>
      <c r="R30" s="143"/>
      <c r="S30" s="143"/>
      <c r="T30" s="143"/>
      <c r="U30" s="143"/>
    </row>
    <row r="31" spans="1:22" x14ac:dyDescent="0.25">
      <c r="A31" s="37" t="s">
        <v>94</v>
      </c>
      <c r="B31" s="37" t="s">
        <v>95</v>
      </c>
      <c r="C31" s="37"/>
      <c r="D31" s="37"/>
      <c r="E31" s="38"/>
      <c r="F31" s="38"/>
      <c r="G31" s="38"/>
      <c r="H31" s="39"/>
      <c r="I31" s="38"/>
      <c r="J31" s="40" t="str">
        <f>IF($C31="Obrigatória",$H31*0.75/SUMIF($C$16:$C$210,"Obrigatória",$I$16:$I$228),IF($C31="Recomendada",$H31*0.25/SUMIF($C$16:$C$210,"Recomendada",$I$16:$I$228),""))</f>
        <v/>
      </c>
      <c r="K31" s="38"/>
    </row>
    <row r="32" spans="1:22" ht="15" customHeight="1" x14ac:dyDescent="0.25">
      <c r="A32" s="22" t="s">
        <v>96</v>
      </c>
      <c r="B32" s="28" t="s">
        <v>97</v>
      </c>
      <c r="C32" s="28" t="s">
        <v>43</v>
      </c>
      <c r="D32" s="129" t="s">
        <v>98</v>
      </c>
      <c r="E32" s="30">
        <v>3</v>
      </c>
      <c r="F32" s="30"/>
      <c r="G32" s="30">
        <v>1</v>
      </c>
      <c r="H32" s="31">
        <f t="shared" ref="H32:H38" si="4">IF(G32=1,E32,IF(G32=2,0,IF(G32&gt;2,0)))</f>
        <v>3</v>
      </c>
      <c r="I32" s="30">
        <f t="shared" ref="I32:I38" si="5">IF(G32&gt;2,0,E32)</f>
        <v>3</v>
      </c>
      <c r="J32" s="32">
        <f t="shared" ref="J32:J38" si="6">IF($C32="Essencial",$H32*0.5/SUMIF($C$16:$C$227,"Essencial",$I$16:$I$227),IF($C32="Obrigatória",$H32*0.25/SUMIF($C$16:$C$227,"Obrigatória",$I$16:$I$227),IF($C32="Recomendada",$H32*0.25/SUMIF($C$16:$C$227,"Recomendada",$I$16:$I$227),"")))</f>
        <v>1.1627906976744186E-2</v>
      </c>
      <c r="K32" s="30" t="s">
        <v>45</v>
      </c>
    </row>
    <row r="33" spans="1:11" x14ac:dyDescent="0.25">
      <c r="A33" s="22" t="s">
        <v>99</v>
      </c>
      <c r="B33" s="28" t="s">
        <v>100</v>
      </c>
      <c r="C33" s="28" t="s">
        <v>43</v>
      </c>
      <c r="D33" s="131"/>
      <c r="E33" s="30">
        <v>3</v>
      </c>
      <c r="F33" s="30"/>
      <c r="G33" s="30">
        <v>1</v>
      </c>
      <c r="H33" s="31">
        <f t="shared" si="4"/>
        <v>3</v>
      </c>
      <c r="I33" s="30">
        <f t="shared" si="5"/>
        <v>3</v>
      </c>
      <c r="J33" s="90">
        <f t="shared" si="6"/>
        <v>1.1627906976744186E-2</v>
      </c>
      <c r="K33" s="30" t="s">
        <v>45</v>
      </c>
    </row>
    <row r="34" spans="1:11" x14ac:dyDescent="0.25">
      <c r="A34" s="22" t="s">
        <v>101</v>
      </c>
      <c r="B34" s="28" t="s">
        <v>102</v>
      </c>
      <c r="C34" s="28" t="s">
        <v>43</v>
      </c>
      <c r="D34" s="131"/>
      <c r="E34" s="30">
        <v>3</v>
      </c>
      <c r="F34" s="30"/>
      <c r="G34" s="30">
        <v>1</v>
      </c>
      <c r="H34" s="31">
        <f t="shared" si="4"/>
        <v>3</v>
      </c>
      <c r="I34" s="30">
        <f t="shared" si="5"/>
        <v>3</v>
      </c>
      <c r="J34" s="90">
        <f t="shared" si="6"/>
        <v>1.1627906976744186E-2</v>
      </c>
      <c r="K34" s="30" t="s">
        <v>45</v>
      </c>
    </row>
    <row r="35" spans="1:11" ht="36" x14ac:dyDescent="0.25">
      <c r="A35" s="22" t="s">
        <v>103</v>
      </c>
      <c r="B35" s="28" t="s">
        <v>104</v>
      </c>
      <c r="C35" s="29" t="str">
        <f>IF($G$7=1,"Obrigatória",IF($G$7=2,"Recomendada",IF($G$7=3,"Obrigatória")))</f>
        <v>Obrigatória</v>
      </c>
      <c r="D35" s="131"/>
      <c r="E35" s="30">
        <v>2</v>
      </c>
      <c r="F35" s="30"/>
      <c r="G35" s="30">
        <v>1</v>
      </c>
      <c r="H35" s="31">
        <f t="shared" si="4"/>
        <v>2</v>
      </c>
      <c r="I35" s="30">
        <f t="shared" si="5"/>
        <v>2</v>
      </c>
      <c r="J35" s="32">
        <f t="shared" si="6"/>
        <v>4.9504950495049506E-3</v>
      </c>
      <c r="K35" s="30" t="s">
        <v>45</v>
      </c>
    </row>
    <row r="36" spans="1:11" x14ac:dyDescent="0.25">
      <c r="A36" s="22" t="s">
        <v>105</v>
      </c>
      <c r="B36" s="28" t="s">
        <v>106</v>
      </c>
      <c r="C36" s="29" t="str">
        <f>IF($G$7=1,"Obrigatória",IF($G$7=2,"Recomendada",IF($G$7=3,"Obrigatória")))</f>
        <v>Obrigatória</v>
      </c>
      <c r="D36" s="131"/>
      <c r="E36" s="30">
        <v>2</v>
      </c>
      <c r="F36" s="30"/>
      <c r="G36" s="30">
        <v>1</v>
      </c>
      <c r="H36" s="31">
        <f t="shared" si="4"/>
        <v>2</v>
      </c>
      <c r="I36" s="30">
        <f t="shared" si="5"/>
        <v>2</v>
      </c>
      <c r="J36" s="32">
        <f t="shared" si="6"/>
        <v>4.9504950495049506E-3</v>
      </c>
      <c r="K36" s="30" t="s">
        <v>45</v>
      </c>
    </row>
    <row r="37" spans="1:11" x14ac:dyDescent="0.25">
      <c r="A37" s="22" t="s">
        <v>107</v>
      </c>
      <c r="B37" s="28" t="s">
        <v>108</v>
      </c>
      <c r="C37" s="28" t="s">
        <v>43</v>
      </c>
      <c r="D37" s="131"/>
      <c r="E37" s="30">
        <v>3</v>
      </c>
      <c r="F37" s="30"/>
      <c r="G37" s="30">
        <v>1</v>
      </c>
      <c r="H37" s="31">
        <f t="shared" si="4"/>
        <v>3</v>
      </c>
      <c r="I37" s="30">
        <f t="shared" si="5"/>
        <v>3</v>
      </c>
      <c r="J37" s="32">
        <f t="shared" si="6"/>
        <v>1.1627906976744186E-2</v>
      </c>
      <c r="K37" s="30" t="s">
        <v>45</v>
      </c>
    </row>
    <row r="38" spans="1:11" ht="15" customHeight="1" x14ac:dyDescent="0.25">
      <c r="A38" s="22" t="s">
        <v>109</v>
      </c>
      <c r="B38" s="28" t="s">
        <v>110</v>
      </c>
      <c r="C38" s="28" t="s">
        <v>43</v>
      </c>
      <c r="D38" s="131"/>
      <c r="E38" s="30">
        <v>3</v>
      </c>
      <c r="F38" s="30"/>
      <c r="G38" s="30">
        <v>1</v>
      </c>
      <c r="H38" s="31">
        <f t="shared" si="4"/>
        <v>3</v>
      </c>
      <c r="I38" s="30">
        <f t="shared" si="5"/>
        <v>3</v>
      </c>
      <c r="J38" s="32">
        <f t="shared" si="6"/>
        <v>1.1627906976744186E-2</v>
      </c>
      <c r="K38" s="30" t="s">
        <v>45</v>
      </c>
    </row>
    <row r="39" spans="1:11" ht="24" x14ac:dyDescent="0.25">
      <c r="A39" s="22" t="s">
        <v>111</v>
      </c>
      <c r="B39" s="75" t="s">
        <v>112</v>
      </c>
      <c r="C39" s="75"/>
      <c r="D39" s="131"/>
      <c r="E39" s="41" t="str">
        <f>IF($C39="Essencial",$H39*0.5/SUMIF($C$16:$C$223,"Essencial",$I$16:$I$223),IF($C39="Obrigatória",$H39*0.25/SUMIF($C$16:$C$223,"Obrigatória",$I$16:$I$223),IF($C39="Recomendada",$H39*0.25/SUMIF($C$16:$C$223,"Recomendada",$I$16:$I$223),"")))</f>
        <v/>
      </c>
      <c r="F39" s="42"/>
      <c r="G39" s="42"/>
      <c r="H39" s="42"/>
      <c r="I39" s="42"/>
      <c r="J39" s="43"/>
      <c r="K39" s="30" t="s">
        <v>45</v>
      </c>
    </row>
    <row r="40" spans="1:11" x14ac:dyDescent="0.25">
      <c r="A40" s="22" t="s">
        <v>113</v>
      </c>
      <c r="B40" s="28" t="s">
        <v>114</v>
      </c>
      <c r="C40" s="28" t="s">
        <v>43</v>
      </c>
      <c r="D40" s="131"/>
      <c r="E40" s="30">
        <v>3</v>
      </c>
      <c r="F40" s="30"/>
      <c r="G40" s="30">
        <v>1</v>
      </c>
      <c r="H40" s="31">
        <f>IF(G40=1,E40,IF(G40=2,0,IF(G40&gt;2,0)))</f>
        <v>3</v>
      </c>
      <c r="I40" s="30">
        <f>IF(G40&gt;2,0,E40)</f>
        <v>3</v>
      </c>
      <c r="J40" s="32">
        <f>IF($C40="Essencial",$H40*0.5/SUMIF($C$16:$C$227,"Essencial",$I$16:$I$227),IF($C40="Obrigatória",$H40*0.25/SUMIF($C$16:$C$227,"Obrigatória",$I$16:$I$227),IF($C40="Recomendada",$H40*0.25/SUMIF($C$16:$C$227,"Recomendada",$I$16:$I$227),"")))</f>
        <v>1.1627906976744186E-2</v>
      </c>
      <c r="K40" s="30" t="s">
        <v>45</v>
      </c>
    </row>
    <row r="41" spans="1:11" x14ac:dyDescent="0.25">
      <c r="A41" s="22" t="s">
        <v>115</v>
      </c>
      <c r="B41" s="28" t="s">
        <v>116</v>
      </c>
      <c r="C41" s="28" t="s">
        <v>43</v>
      </c>
      <c r="D41" s="131"/>
      <c r="E41" s="30">
        <v>3</v>
      </c>
      <c r="F41" s="30"/>
      <c r="G41" s="30">
        <v>1</v>
      </c>
      <c r="H41" s="31">
        <f>IF(G41=1,E41,IF(G41=2,0,IF(G41&gt;2,0)))</f>
        <v>3</v>
      </c>
      <c r="I41" s="30">
        <f>IF(G41&gt;2,0,E41)</f>
        <v>3</v>
      </c>
      <c r="J41" s="32">
        <f>IF($C41="Essencial",$H41*0.5/SUMIF($C$16:$C$227,"Essencial",$I$16:$I$227),IF($C41="Obrigatória",$H41*0.25/SUMIF($C$16:$C$227,"Obrigatória",$I$16:$I$227),IF($C41="Recomendada",$H41*0.25/SUMIF($C$16:$C$227,"Recomendada",$I$16:$I$227),"")))</f>
        <v>1.1627906976744186E-2</v>
      </c>
      <c r="K41" s="30" t="s">
        <v>45</v>
      </c>
    </row>
    <row r="42" spans="1:11" x14ac:dyDescent="0.25">
      <c r="A42" s="22" t="s">
        <v>117</v>
      </c>
      <c r="B42" s="28" t="s">
        <v>118</v>
      </c>
      <c r="C42" s="28" t="s">
        <v>43</v>
      </c>
      <c r="D42" s="130"/>
      <c r="E42" s="30">
        <v>3</v>
      </c>
      <c r="F42" s="30"/>
      <c r="G42" s="30">
        <v>1</v>
      </c>
      <c r="H42" s="31">
        <f>IF(G42=1,E42,IF(G42=2,0,IF(G42&gt;2,0)))</f>
        <v>3</v>
      </c>
      <c r="I42" s="30">
        <f>IF(G42&gt;2,0,E42)</f>
        <v>3</v>
      </c>
      <c r="J42" s="32">
        <f>IF($C42="Essencial",$H42*0.5/SUMIF($C$16:$C$227,"Essencial",$I$16:$I$227),IF($C42="Obrigatória",$H42*0.25/SUMIF($C$16:$C$227,"Obrigatória",$I$16:$I$227),IF($C42="Recomendada",$H42*0.25/SUMIF($C$16:$C$227,"Recomendada",$I$16:$I$227),"")))</f>
        <v>1.1627906976744186E-2</v>
      </c>
      <c r="K42" s="30" t="s">
        <v>45</v>
      </c>
    </row>
    <row r="43" spans="1:11" x14ac:dyDescent="0.25">
      <c r="A43" s="33"/>
      <c r="B43" s="33" t="s">
        <v>55</v>
      </c>
      <c r="C43" s="33"/>
      <c r="D43" s="33"/>
      <c r="E43" s="34">
        <f>SUM(E32:E42)</f>
        <v>28</v>
      </c>
      <c r="F43" s="34"/>
      <c r="G43" s="34"/>
      <c r="H43" s="34">
        <f>SUM(H32:H42)</f>
        <v>28</v>
      </c>
      <c r="I43" s="34">
        <f>SUM(I32:I42)</f>
        <v>28</v>
      </c>
      <c r="J43" s="36">
        <f>SUM(J32:J42)</f>
        <v>0.10292424591296337</v>
      </c>
      <c r="K43" s="34"/>
    </row>
    <row r="44" spans="1:11" x14ac:dyDescent="0.25">
      <c r="A44" s="37" t="s">
        <v>119</v>
      </c>
      <c r="B44" s="37" t="s">
        <v>120</v>
      </c>
      <c r="C44" s="37"/>
      <c r="D44" s="37"/>
      <c r="E44" s="38"/>
      <c r="F44" s="38"/>
      <c r="G44" s="38"/>
      <c r="H44" s="39"/>
      <c r="I44" s="38"/>
      <c r="J44" s="40" t="str">
        <f>IF($C44="Obrigatória",$H44*0.75/SUMIF($C$16:$C$210,"Obrigatória",$I$16:$I$228),IF($C44="Recomendada",$H44*0.25/SUMIF($C$16:$C$210,"Recomendada",$I$16:$I$228),""))</f>
        <v/>
      </c>
      <c r="K44" s="38"/>
    </row>
    <row r="45" spans="1:11" ht="15" customHeight="1" x14ac:dyDescent="0.25">
      <c r="A45" s="22" t="s">
        <v>121</v>
      </c>
      <c r="B45" s="28" t="s">
        <v>122</v>
      </c>
      <c r="C45" s="28" t="s">
        <v>43</v>
      </c>
      <c r="D45" s="129" t="s">
        <v>123</v>
      </c>
      <c r="E45" s="30">
        <v>3</v>
      </c>
      <c r="F45" s="30"/>
      <c r="G45" s="30">
        <v>1</v>
      </c>
      <c r="H45" s="31">
        <f t="shared" ref="H45:H53" si="7">IF(G45=1,E45,IF(G45=2,0,IF(G45&gt;2,0)))</f>
        <v>3</v>
      </c>
      <c r="I45" s="30">
        <f t="shared" ref="I45:I57" si="8">IF(G45&gt;2,0,E45)</f>
        <v>3</v>
      </c>
      <c r="J45" s="90">
        <f t="shared" ref="J45:J53" si="9">IF($C45="Essencial",$H45*0.5/SUMIF($C$16:$C$227,"Essencial",$I$16:$I$227),IF($C45="Obrigatória",$H45*0.25/SUMIF($C$16:$C$227,"Obrigatória",$I$16:$I$227),IF($C45="Recomendada",$H45*0.25/SUMIF($C$16:$C$227,"Recomendada",$I$16:$I$227),"")))</f>
        <v>1.1627906976744186E-2</v>
      </c>
      <c r="K45" s="30" t="s">
        <v>45</v>
      </c>
    </row>
    <row r="46" spans="1:11" ht="36" x14ac:dyDescent="0.25">
      <c r="A46" s="22" t="s">
        <v>124</v>
      </c>
      <c r="B46" s="28" t="s">
        <v>125</v>
      </c>
      <c r="C46" s="28" t="s">
        <v>43</v>
      </c>
      <c r="D46" s="131"/>
      <c r="E46" s="30">
        <v>3</v>
      </c>
      <c r="F46" s="30"/>
      <c r="G46" s="30">
        <v>1</v>
      </c>
      <c r="H46" s="31">
        <f t="shared" si="7"/>
        <v>3</v>
      </c>
      <c r="I46" s="30">
        <f t="shared" si="8"/>
        <v>3</v>
      </c>
      <c r="J46" s="90">
        <f t="shared" si="9"/>
        <v>1.1627906976744186E-2</v>
      </c>
      <c r="K46" s="30" t="s">
        <v>45</v>
      </c>
    </row>
    <row r="47" spans="1:11" x14ac:dyDescent="0.25">
      <c r="A47" s="22" t="s">
        <v>126</v>
      </c>
      <c r="B47" s="28" t="s">
        <v>127</v>
      </c>
      <c r="C47" s="28" t="s">
        <v>43</v>
      </c>
      <c r="D47" s="131"/>
      <c r="E47" s="30">
        <v>3</v>
      </c>
      <c r="F47" s="30"/>
      <c r="G47" s="30">
        <v>1</v>
      </c>
      <c r="H47" s="31">
        <f t="shared" si="7"/>
        <v>3</v>
      </c>
      <c r="I47" s="30">
        <f t="shared" si="8"/>
        <v>3</v>
      </c>
      <c r="J47" s="90">
        <f t="shared" si="9"/>
        <v>1.1627906976744186E-2</v>
      </c>
      <c r="K47" s="30" t="s">
        <v>45</v>
      </c>
    </row>
    <row r="48" spans="1:11" ht="24" x14ac:dyDescent="0.25">
      <c r="A48" s="22" t="s">
        <v>128</v>
      </c>
      <c r="B48" s="28" t="s">
        <v>129</v>
      </c>
      <c r="C48" s="28" t="s">
        <v>43</v>
      </c>
      <c r="D48" s="131"/>
      <c r="E48" s="30">
        <v>3</v>
      </c>
      <c r="F48" s="30"/>
      <c r="G48" s="30">
        <v>1</v>
      </c>
      <c r="H48" s="31">
        <f t="shared" si="7"/>
        <v>3</v>
      </c>
      <c r="I48" s="30">
        <f t="shared" si="8"/>
        <v>3</v>
      </c>
      <c r="J48" s="90">
        <f t="shared" si="9"/>
        <v>1.1627906976744186E-2</v>
      </c>
      <c r="K48" s="30" t="s">
        <v>45</v>
      </c>
    </row>
    <row r="49" spans="1:11" x14ac:dyDescent="0.25">
      <c r="A49" s="22" t="s">
        <v>130</v>
      </c>
      <c r="B49" s="28" t="s">
        <v>131</v>
      </c>
      <c r="C49" s="28" t="s">
        <v>43</v>
      </c>
      <c r="D49" s="131"/>
      <c r="E49" s="30">
        <v>3</v>
      </c>
      <c r="F49" s="30"/>
      <c r="G49" s="30">
        <v>1</v>
      </c>
      <c r="H49" s="31">
        <f t="shared" si="7"/>
        <v>3</v>
      </c>
      <c r="I49" s="30">
        <f t="shared" si="8"/>
        <v>3</v>
      </c>
      <c r="J49" s="90">
        <f t="shared" si="9"/>
        <v>1.1627906976744186E-2</v>
      </c>
      <c r="K49" s="30" t="s">
        <v>45</v>
      </c>
    </row>
    <row r="50" spans="1:11" ht="36" x14ac:dyDescent="0.25">
      <c r="A50" s="22" t="s">
        <v>132</v>
      </c>
      <c r="B50" s="28" t="s">
        <v>133</v>
      </c>
      <c r="C50" s="29" t="str">
        <f>IF($G$7=1,"Obrigatória",IF($G$7=2,"Recomendada",IF($G$7=3,"Obrigatória")))</f>
        <v>Obrigatória</v>
      </c>
      <c r="D50" s="131"/>
      <c r="E50" s="30">
        <v>2</v>
      </c>
      <c r="F50" s="30"/>
      <c r="G50" s="30">
        <v>1</v>
      </c>
      <c r="H50" s="31">
        <f t="shared" si="7"/>
        <v>2</v>
      </c>
      <c r="I50" s="30">
        <f t="shared" si="8"/>
        <v>2</v>
      </c>
      <c r="J50" s="90">
        <f t="shared" si="9"/>
        <v>4.9504950495049506E-3</v>
      </c>
      <c r="K50" s="30" t="s">
        <v>45</v>
      </c>
    </row>
    <row r="51" spans="1:11" x14ac:dyDescent="0.25">
      <c r="A51" s="22" t="s">
        <v>134</v>
      </c>
      <c r="B51" s="28" t="s">
        <v>106</v>
      </c>
      <c r="C51" s="29" t="str">
        <f>IF($G$7=1,"Obrigatória",IF($G$7=2,"Recomendada",IF($G$7=3,"Obrigatória")))</f>
        <v>Obrigatória</v>
      </c>
      <c r="D51" s="131"/>
      <c r="E51" s="30">
        <v>2</v>
      </c>
      <c r="F51" s="30"/>
      <c r="G51" s="30">
        <v>1</v>
      </c>
      <c r="H51" s="31">
        <f t="shared" si="7"/>
        <v>2</v>
      </c>
      <c r="I51" s="30">
        <f t="shared" si="8"/>
        <v>2</v>
      </c>
      <c r="J51" s="90">
        <f t="shared" si="9"/>
        <v>4.9504950495049506E-3</v>
      </c>
      <c r="K51" s="30" t="s">
        <v>45</v>
      </c>
    </row>
    <row r="52" spans="1:11" x14ac:dyDescent="0.25">
      <c r="A52" s="22" t="s">
        <v>135</v>
      </c>
      <c r="B52" s="28" t="s">
        <v>108</v>
      </c>
      <c r="C52" s="28" t="s">
        <v>43</v>
      </c>
      <c r="D52" s="131"/>
      <c r="E52" s="30">
        <v>3</v>
      </c>
      <c r="F52" s="30"/>
      <c r="G52" s="30">
        <v>1</v>
      </c>
      <c r="H52" s="31">
        <f t="shared" si="7"/>
        <v>3</v>
      </c>
      <c r="I52" s="30">
        <f t="shared" si="8"/>
        <v>3</v>
      </c>
      <c r="J52" s="90">
        <f t="shared" si="9"/>
        <v>1.1627906976744186E-2</v>
      </c>
      <c r="K52" s="30" t="s">
        <v>45</v>
      </c>
    </row>
    <row r="53" spans="1:11" x14ac:dyDescent="0.25">
      <c r="A53" s="22" t="s">
        <v>136</v>
      </c>
      <c r="B53" s="28" t="s">
        <v>110</v>
      </c>
      <c r="C53" s="28" t="s">
        <v>43</v>
      </c>
      <c r="D53" s="131"/>
      <c r="E53" s="30">
        <v>3</v>
      </c>
      <c r="F53" s="30"/>
      <c r="G53" s="30">
        <v>1</v>
      </c>
      <c r="H53" s="31">
        <f t="shared" si="7"/>
        <v>3</v>
      </c>
      <c r="I53" s="30">
        <f t="shared" si="8"/>
        <v>3</v>
      </c>
      <c r="J53" s="90">
        <f t="shared" si="9"/>
        <v>1.1627906976744186E-2</v>
      </c>
      <c r="K53" s="30" t="s">
        <v>45</v>
      </c>
    </row>
    <row r="54" spans="1:11" ht="24" customHeight="1" x14ac:dyDescent="0.25">
      <c r="A54" s="22" t="s">
        <v>137</v>
      </c>
      <c r="B54" s="75" t="s">
        <v>138</v>
      </c>
      <c r="C54" s="75"/>
      <c r="D54" s="131"/>
      <c r="E54" s="24"/>
      <c r="F54" s="30"/>
      <c r="G54" s="30"/>
      <c r="H54" s="24"/>
      <c r="I54" s="30"/>
      <c r="J54" s="44"/>
      <c r="K54" s="30"/>
    </row>
    <row r="55" spans="1:11" x14ac:dyDescent="0.25">
      <c r="A55" s="22" t="s">
        <v>139</v>
      </c>
      <c r="B55" s="28" t="s">
        <v>140</v>
      </c>
      <c r="C55" s="28" t="s">
        <v>43</v>
      </c>
      <c r="D55" s="131"/>
      <c r="E55" s="30">
        <v>3</v>
      </c>
      <c r="F55" s="30"/>
      <c r="G55" s="30">
        <v>1</v>
      </c>
      <c r="H55" s="31">
        <f>IF(G55=1,E55,IF(G55=2,0,IF(G55&gt;2,0)))</f>
        <v>3</v>
      </c>
      <c r="I55" s="30">
        <f t="shared" si="8"/>
        <v>3</v>
      </c>
      <c r="J55" s="90">
        <f>IF($C55="Essencial",$H55*0.5/SUMIF($C$16:$C$227,"Essencial",$I$16:$I$227),IF($C55="Obrigatória",$H55*0.25/SUMIF($C$16:$C$227,"Obrigatória",$I$16:$I$227),IF($C55="Recomendada",$H55*0.25/SUMIF($C$16:$C$227,"Recomendada",$I$16:$I$227),"")))</f>
        <v>1.1627906976744186E-2</v>
      </c>
      <c r="K55" s="30" t="s">
        <v>45</v>
      </c>
    </row>
    <row r="56" spans="1:11" x14ac:dyDescent="0.25">
      <c r="A56" s="22" t="s">
        <v>141</v>
      </c>
      <c r="B56" s="28" t="s">
        <v>142</v>
      </c>
      <c r="C56" s="28" t="s">
        <v>43</v>
      </c>
      <c r="D56" s="131"/>
      <c r="E56" s="30">
        <v>3</v>
      </c>
      <c r="F56" s="30"/>
      <c r="G56" s="30">
        <v>1</v>
      </c>
      <c r="H56" s="31">
        <f>IF(G56=1,E56,IF(G56=2,0,IF(G56&gt;2,0)))</f>
        <v>3</v>
      </c>
      <c r="I56" s="30">
        <f t="shared" si="8"/>
        <v>3</v>
      </c>
      <c r="J56" s="90">
        <f>IF($C56="Essencial",$H56*0.5/SUMIF($C$16:$C$227,"Essencial",$I$16:$I$227),IF($C56="Obrigatória",$H56*0.25/SUMIF($C$16:$C$227,"Obrigatória",$I$16:$I$227),IF($C56="Recomendada",$H56*0.25/SUMIF($C$16:$C$227,"Recomendada",$I$16:$I$227),"")))</f>
        <v>1.1627906976744186E-2</v>
      </c>
      <c r="K56" s="30" t="s">
        <v>45</v>
      </c>
    </row>
    <row r="57" spans="1:11" x14ac:dyDescent="0.25">
      <c r="A57" s="22" t="s">
        <v>143</v>
      </c>
      <c r="B57" s="28" t="s">
        <v>118</v>
      </c>
      <c r="C57" s="28" t="s">
        <v>43</v>
      </c>
      <c r="D57" s="130"/>
      <c r="E57" s="30">
        <v>3</v>
      </c>
      <c r="F57" s="30"/>
      <c r="G57" s="30">
        <v>1</v>
      </c>
      <c r="H57" s="31">
        <f>IF(G57=1,E57,IF(G57=2,0,IF(G57&gt;2,0)))</f>
        <v>3</v>
      </c>
      <c r="I57" s="30">
        <f t="shared" si="8"/>
        <v>3</v>
      </c>
      <c r="J57" s="90">
        <f>IF($C57="Essencial",$H57*0.5/SUMIF($C$16:$C$227,"Essencial",$I$16:$I$227),IF($C57="Obrigatória",$H57*0.25/SUMIF($C$16:$C$227,"Obrigatória",$I$16:$I$227),IF($C57="Recomendada",$H57*0.25/SUMIF($C$16:$C$227,"Recomendada",$I$16:$I$227),"")))</f>
        <v>1.1627906976744186E-2</v>
      </c>
      <c r="K57" s="30" t="s">
        <v>45</v>
      </c>
    </row>
    <row r="58" spans="1:11" ht="24" x14ac:dyDescent="0.25">
      <c r="A58" s="22" t="s">
        <v>144</v>
      </c>
      <c r="B58" s="28" t="s">
        <v>145</v>
      </c>
      <c r="C58" s="28" t="s">
        <v>146</v>
      </c>
      <c r="D58" s="97" t="s">
        <v>147</v>
      </c>
      <c r="E58" s="30">
        <v>5</v>
      </c>
      <c r="F58" s="30"/>
      <c r="G58" s="30"/>
      <c r="H58" s="31"/>
      <c r="I58" s="30"/>
      <c r="J58" s="90"/>
      <c r="K58" s="30"/>
    </row>
    <row r="59" spans="1:11" x14ac:dyDescent="0.25">
      <c r="A59" s="33"/>
      <c r="B59" s="33" t="s">
        <v>55</v>
      </c>
      <c r="C59" s="33"/>
      <c r="D59" s="33"/>
      <c r="E59" s="34">
        <f>SUM(E45:E58)</f>
        <v>39</v>
      </c>
      <c r="F59" s="34"/>
      <c r="G59" s="34"/>
      <c r="H59" s="34">
        <f>SUM(H45:H57)</f>
        <v>34</v>
      </c>
      <c r="I59" s="34">
        <f>SUM(I45:I57)</f>
        <v>34</v>
      </c>
      <c r="J59" s="36">
        <f>SUM(J45:J57)</f>
        <v>0.12618005986645173</v>
      </c>
      <c r="K59" s="34"/>
    </row>
    <row r="60" spans="1:11" x14ac:dyDescent="0.25">
      <c r="A60" s="37" t="s">
        <v>148</v>
      </c>
      <c r="B60" s="37" t="s">
        <v>149</v>
      </c>
      <c r="C60" s="37"/>
      <c r="D60" s="37"/>
      <c r="E60" s="38"/>
      <c r="F60" s="38"/>
      <c r="G60" s="38"/>
      <c r="H60" s="39"/>
      <c r="I60" s="38"/>
      <c r="J60" s="40" t="str">
        <f>IF($C60="Obrigatória",$H60*0.75/SUMIF($C$16:$C$210,"Obrigatória",$I$16:$I$228),IF($C60="Recomendada",$H60*0.25/SUMIF($C$16:$C$210,"Recomendada",$I$16:$I$228),""))</f>
        <v/>
      </c>
      <c r="K60" s="38"/>
    </row>
    <row r="61" spans="1:11" ht="30" customHeight="1" x14ac:dyDescent="0.25">
      <c r="A61" s="22" t="s">
        <v>150</v>
      </c>
      <c r="B61" s="28" t="s">
        <v>151</v>
      </c>
      <c r="C61" s="28" t="s">
        <v>43</v>
      </c>
      <c r="D61" s="129" t="s">
        <v>152</v>
      </c>
      <c r="E61" s="30">
        <v>3</v>
      </c>
      <c r="F61" s="30"/>
      <c r="G61" s="30">
        <v>1</v>
      </c>
      <c r="H61" s="31">
        <f t="shared" ref="H61:H67" si="10">IF(G61=1,E61,IF(G61=2,0,IF(G61&gt;2,0)))</f>
        <v>3</v>
      </c>
      <c r="I61" s="30">
        <f t="shared" ref="I61:I67" si="11">IF(G61&gt;2,0,E61)</f>
        <v>3</v>
      </c>
      <c r="J61" s="32">
        <f t="shared" ref="J61:J67" si="12">IF($C61="Essencial",$H61*0.5/SUMIF($C$16:$C$227,"Essencial",$I$16:$I$227),IF($C61="Obrigatória",$H61*0.25/SUMIF($C$16:$C$227,"Obrigatória",$I$16:$I$227),IF($C61="Recomendada",$H61*0.25/SUMIF($C$16:$C$227,"Recomendada",$I$16:$I$227),"")))</f>
        <v>1.1627906976744186E-2</v>
      </c>
      <c r="K61" s="30" t="s">
        <v>45</v>
      </c>
    </row>
    <row r="62" spans="1:11" ht="24" x14ac:dyDescent="0.25">
      <c r="A62" s="22" t="s">
        <v>153</v>
      </c>
      <c r="B62" s="28" t="s">
        <v>154</v>
      </c>
      <c r="C62" s="28" t="s">
        <v>43</v>
      </c>
      <c r="D62" s="131"/>
      <c r="E62" s="30">
        <v>3</v>
      </c>
      <c r="F62" s="30"/>
      <c r="G62" s="30">
        <v>1</v>
      </c>
      <c r="H62" s="31">
        <f t="shared" si="10"/>
        <v>3</v>
      </c>
      <c r="I62" s="30">
        <f t="shared" si="11"/>
        <v>3</v>
      </c>
      <c r="J62" s="32">
        <f t="shared" si="12"/>
        <v>1.1627906976744186E-2</v>
      </c>
      <c r="K62" s="30" t="s">
        <v>45</v>
      </c>
    </row>
    <row r="63" spans="1:11" x14ac:dyDescent="0.25">
      <c r="A63" s="22" t="s">
        <v>155</v>
      </c>
      <c r="B63" s="28" t="s">
        <v>156</v>
      </c>
      <c r="C63" s="29" t="s">
        <v>92</v>
      </c>
      <c r="D63" s="131"/>
      <c r="E63" s="30">
        <v>1</v>
      </c>
      <c r="F63" s="30"/>
      <c r="G63" s="30">
        <v>1</v>
      </c>
      <c r="H63" s="31">
        <f t="shared" si="10"/>
        <v>1</v>
      </c>
      <c r="I63" s="30">
        <f t="shared" si="11"/>
        <v>1</v>
      </c>
      <c r="J63" s="32">
        <f t="shared" si="12"/>
        <v>1.6666666666666666E-2</v>
      </c>
      <c r="K63" s="30" t="s">
        <v>45</v>
      </c>
    </row>
    <row r="64" spans="1:11" ht="48" x14ac:dyDescent="0.25">
      <c r="A64" s="22" t="s">
        <v>157</v>
      </c>
      <c r="B64" s="28" t="s">
        <v>158</v>
      </c>
      <c r="C64" s="29" t="s">
        <v>43</v>
      </c>
      <c r="D64" s="131"/>
      <c r="E64" s="30">
        <v>3</v>
      </c>
      <c r="F64" s="30"/>
      <c r="G64" s="30">
        <v>1</v>
      </c>
      <c r="H64" s="31">
        <f t="shared" si="10"/>
        <v>3</v>
      </c>
      <c r="I64" s="30">
        <f t="shared" si="11"/>
        <v>3</v>
      </c>
      <c r="J64" s="32">
        <f t="shared" si="12"/>
        <v>1.1627906976744186E-2</v>
      </c>
      <c r="K64" s="30" t="s">
        <v>45</v>
      </c>
    </row>
    <row r="65" spans="1:257" x14ac:dyDescent="0.25">
      <c r="A65" s="22" t="s">
        <v>159</v>
      </c>
      <c r="B65" s="28" t="s">
        <v>160</v>
      </c>
      <c r="C65" s="28" t="s">
        <v>43</v>
      </c>
      <c r="D65" s="131"/>
      <c r="E65" s="30">
        <v>3</v>
      </c>
      <c r="F65" s="30"/>
      <c r="G65" s="30">
        <v>1</v>
      </c>
      <c r="H65" s="31">
        <f t="shared" si="10"/>
        <v>3</v>
      </c>
      <c r="I65" s="30">
        <f t="shared" si="11"/>
        <v>3</v>
      </c>
      <c r="J65" s="32">
        <f t="shared" si="12"/>
        <v>1.1627906976744186E-2</v>
      </c>
      <c r="K65" s="30" t="s">
        <v>45</v>
      </c>
    </row>
    <row r="66" spans="1:257" x14ac:dyDescent="0.25">
      <c r="A66" s="22" t="s">
        <v>161</v>
      </c>
      <c r="B66" s="28" t="s">
        <v>162</v>
      </c>
      <c r="C66" s="28" t="s">
        <v>43</v>
      </c>
      <c r="D66" s="131"/>
      <c r="E66" s="30">
        <v>3</v>
      </c>
      <c r="F66" s="30"/>
      <c r="G66" s="30">
        <v>1</v>
      </c>
      <c r="H66" s="31">
        <f t="shared" si="10"/>
        <v>3</v>
      </c>
      <c r="I66" s="30">
        <f t="shared" si="11"/>
        <v>3</v>
      </c>
      <c r="J66" s="32">
        <f t="shared" si="12"/>
        <v>1.1627906976744186E-2</v>
      </c>
      <c r="K66" s="30" t="s">
        <v>45</v>
      </c>
    </row>
    <row r="67" spans="1:257" x14ac:dyDescent="0.25">
      <c r="A67" s="22" t="s">
        <v>163</v>
      </c>
      <c r="B67" s="29" t="s">
        <v>110</v>
      </c>
      <c r="C67" s="28" t="s">
        <v>43</v>
      </c>
      <c r="D67" s="130"/>
      <c r="E67" s="30">
        <v>3</v>
      </c>
      <c r="F67" s="30"/>
      <c r="G67" s="30">
        <v>1</v>
      </c>
      <c r="H67" s="31">
        <f t="shared" si="10"/>
        <v>3</v>
      </c>
      <c r="I67" s="30">
        <f t="shared" si="11"/>
        <v>3</v>
      </c>
      <c r="J67" s="32">
        <f t="shared" si="12"/>
        <v>1.1627906976744186E-2</v>
      </c>
      <c r="K67" s="30" t="s">
        <v>45</v>
      </c>
    </row>
    <row r="68" spans="1:257" ht="48" x14ac:dyDescent="0.25">
      <c r="A68" s="22" t="s">
        <v>164</v>
      </c>
      <c r="B68" s="28" t="s">
        <v>165</v>
      </c>
      <c r="C68" s="29" t="s">
        <v>146</v>
      </c>
      <c r="D68" s="97" t="s">
        <v>166</v>
      </c>
      <c r="E68" s="30">
        <v>2</v>
      </c>
      <c r="F68" s="30"/>
      <c r="G68" s="30"/>
      <c r="H68" s="31"/>
      <c r="I68" s="30"/>
      <c r="J68" s="90"/>
      <c r="K68" s="30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</row>
    <row r="69" spans="1:257" ht="48" x14ac:dyDescent="0.25">
      <c r="A69" s="22" t="s">
        <v>167</v>
      </c>
      <c r="B69" s="28" t="s">
        <v>168</v>
      </c>
      <c r="C69" s="28" t="s">
        <v>146</v>
      </c>
      <c r="D69" s="96" t="s">
        <v>169</v>
      </c>
      <c r="E69" s="30">
        <v>1</v>
      </c>
      <c r="F69" s="30"/>
      <c r="G69" s="30"/>
      <c r="H69" s="31"/>
      <c r="I69" s="30"/>
      <c r="J69" s="90"/>
      <c r="K69" s="30"/>
    </row>
    <row r="70" spans="1:257" x14ac:dyDescent="0.25">
      <c r="A70" s="33"/>
      <c r="B70" s="33" t="s">
        <v>55</v>
      </c>
      <c r="C70" s="33"/>
      <c r="D70" s="33"/>
      <c r="E70" s="34">
        <f>SUM(E61:E67)</f>
        <v>19</v>
      </c>
      <c r="F70" s="34"/>
      <c r="G70" s="34"/>
      <c r="H70" s="34">
        <f>SUM(H61:H67)</f>
        <v>19</v>
      </c>
      <c r="I70" s="34">
        <f>SUM(I61:I67)</f>
        <v>19</v>
      </c>
      <c r="J70" s="36">
        <f>SUM(J61:J67)</f>
        <v>8.6434108527131764E-2</v>
      </c>
      <c r="K70" s="34"/>
    </row>
    <row r="71" spans="1:257" x14ac:dyDescent="0.25">
      <c r="A71" s="37" t="s">
        <v>170</v>
      </c>
      <c r="B71" s="37" t="s">
        <v>171</v>
      </c>
      <c r="C71" s="37"/>
      <c r="D71" s="37"/>
      <c r="E71" s="38"/>
      <c r="F71" s="38"/>
      <c r="G71" s="38"/>
      <c r="H71" s="39"/>
      <c r="I71" s="38"/>
      <c r="J71" s="40" t="str">
        <f>IF($C71="Obrigatória",$H71*0.75/SUMIF($C$16:$C$210,"Obrigatória",$I$16:$I$228),IF($C71="Recomendada",$H71*0.25/SUMIF($C$16:$C$210,"Recomendada",$I$16:$I$228),""))</f>
        <v/>
      </c>
      <c r="K71" s="38"/>
    </row>
    <row r="72" spans="1:257" x14ac:dyDescent="0.25">
      <c r="A72" s="22" t="s">
        <v>172</v>
      </c>
      <c r="B72" s="29" t="s">
        <v>173</v>
      </c>
      <c r="C72" s="28" t="s">
        <v>43</v>
      </c>
      <c r="D72" s="129" t="s">
        <v>174</v>
      </c>
      <c r="E72" s="30">
        <v>3</v>
      </c>
      <c r="F72" s="30"/>
      <c r="G72" s="30">
        <v>1</v>
      </c>
      <c r="H72" s="31">
        <f t="shared" ref="H72:H80" si="13">IF(G72=1,E72,IF(G72=2,0,IF(G72&gt;2,0)))</f>
        <v>3</v>
      </c>
      <c r="I72" s="30">
        <f t="shared" ref="I72:I80" si="14">IF(G72&gt;2,0,E72)</f>
        <v>3</v>
      </c>
      <c r="J72" s="90">
        <f t="shared" ref="J72:J80" si="15">IF($C72="Essencial",$H72*0.5/SUMIF($C$16:$C$227,"Essencial",$I$16:$I$227),IF($C72="Obrigatória",$H72*0.25/SUMIF($C$16:$C$227,"Obrigatória",$I$16:$I$227),IF($C72="Recomendada",$H72*0.25/SUMIF($C$16:$C$227,"Recomendada",$I$16:$I$227),"")))</f>
        <v>1.1627906976744186E-2</v>
      </c>
      <c r="K72" s="30" t="s">
        <v>45</v>
      </c>
    </row>
    <row r="73" spans="1:257" x14ac:dyDescent="0.25">
      <c r="A73" s="22" t="s">
        <v>175</v>
      </c>
      <c r="B73" s="29" t="s">
        <v>176</v>
      </c>
      <c r="C73" s="28" t="s">
        <v>43</v>
      </c>
      <c r="D73" s="131"/>
      <c r="E73" s="30">
        <v>3</v>
      </c>
      <c r="F73" s="30"/>
      <c r="G73" s="30">
        <v>1</v>
      </c>
      <c r="H73" s="31">
        <f t="shared" si="13"/>
        <v>3</v>
      </c>
      <c r="I73" s="30">
        <f t="shared" si="14"/>
        <v>3</v>
      </c>
      <c r="J73" s="90">
        <f t="shared" si="15"/>
        <v>1.1627906976744186E-2</v>
      </c>
      <c r="K73" s="30" t="s">
        <v>45</v>
      </c>
    </row>
    <row r="74" spans="1:257" x14ac:dyDescent="0.25">
      <c r="A74" s="22" t="s">
        <v>177</v>
      </c>
      <c r="B74" s="29" t="s">
        <v>178</v>
      </c>
      <c r="C74" s="28" t="s">
        <v>43</v>
      </c>
      <c r="D74" s="131"/>
      <c r="E74" s="30">
        <v>3</v>
      </c>
      <c r="F74" s="30"/>
      <c r="G74" s="30">
        <v>1</v>
      </c>
      <c r="H74" s="31">
        <f t="shared" si="13"/>
        <v>3</v>
      </c>
      <c r="I74" s="30">
        <f t="shared" si="14"/>
        <v>3</v>
      </c>
      <c r="J74" s="90">
        <f t="shared" si="15"/>
        <v>1.1627906976744186E-2</v>
      </c>
      <c r="K74" s="30" t="s">
        <v>45</v>
      </c>
    </row>
    <row r="75" spans="1:257" x14ac:dyDescent="0.25">
      <c r="A75" s="22" t="s">
        <v>179</v>
      </c>
      <c r="B75" s="29" t="s">
        <v>180</v>
      </c>
      <c r="C75" s="28" t="s">
        <v>43</v>
      </c>
      <c r="D75" s="131"/>
      <c r="E75" s="30">
        <v>3</v>
      </c>
      <c r="F75" s="30"/>
      <c r="G75" s="30">
        <v>1</v>
      </c>
      <c r="H75" s="31">
        <f t="shared" si="13"/>
        <v>3</v>
      </c>
      <c r="I75" s="30">
        <f t="shared" si="14"/>
        <v>3</v>
      </c>
      <c r="J75" s="90">
        <f t="shared" si="15"/>
        <v>1.1627906976744186E-2</v>
      </c>
      <c r="K75" s="30" t="s">
        <v>45</v>
      </c>
    </row>
    <row r="76" spans="1:257" x14ac:dyDescent="0.25">
      <c r="A76" s="22" t="s">
        <v>181</v>
      </c>
      <c r="B76" s="29" t="s">
        <v>182</v>
      </c>
      <c r="C76" s="28" t="s">
        <v>43</v>
      </c>
      <c r="D76" s="131"/>
      <c r="E76" s="30">
        <v>3</v>
      </c>
      <c r="F76" s="30"/>
      <c r="G76" s="30">
        <v>1</v>
      </c>
      <c r="H76" s="31">
        <f t="shared" si="13"/>
        <v>3</v>
      </c>
      <c r="I76" s="30">
        <f t="shared" si="14"/>
        <v>3</v>
      </c>
      <c r="J76" s="90">
        <f t="shared" si="15"/>
        <v>1.1627906976744186E-2</v>
      </c>
      <c r="K76" s="30" t="s">
        <v>45</v>
      </c>
    </row>
    <row r="77" spans="1:257" x14ac:dyDescent="0.25">
      <c r="A77" s="22" t="s">
        <v>183</v>
      </c>
      <c r="B77" s="29" t="s">
        <v>184</v>
      </c>
      <c r="C77" s="28" t="s">
        <v>43</v>
      </c>
      <c r="D77" s="131"/>
      <c r="E77" s="30">
        <v>3</v>
      </c>
      <c r="F77" s="30"/>
      <c r="G77" s="30">
        <v>1</v>
      </c>
      <c r="H77" s="31">
        <f t="shared" si="13"/>
        <v>3</v>
      </c>
      <c r="I77" s="30">
        <f t="shared" si="14"/>
        <v>3</v>
      </c>
      <c r="J77" s="90">
        <f t="shared" si="15"/>
        <v>1.1627906976744186E-2</v>
      </c>
      <c r="K77" s="30" t="s">
        <v>45</v>
      </c>
    </row>
    <row r="78" spans="1:257" ht="24" x14ac:dyDescent="0.25">
      <c r="A78" s="22" t="s">
        <v>185</v>
      </c>
      <c r="B78" s="28" t="s">
        <v>186</v>
      </c>
      <c r="C78" s="28" t="s">
        <v>43</v>
      </c>
      <c r="D78" s="131"/>
      <c r="E78" s="30">
        <v>3</v>
      </c>
      <c r="F78" s="30"/>
      <c r="G78" s="30">
        <v>1</v>
      </c>
      <c r="H78" s="31">
        <f t="shared" si="13"/>
        <v>3</v>
      </c>
      <c r="I78" s="30">
        <f t="shared" si="14"/>
        <v>3</v>
      </c>
      <c r="J78" s="90">
        <f t="shared" si="15"/>
        <v>1.1627906976744186E-2</v>
      </c>
      <c r="K78" s="30" t="s">
        <v>45</v>
      </c>
    </row>
    <row r="79" spans="1:257" s="94" customFormat="1" ht="24" x14ac:dyDescent="0.25">
      <c r="A79" s="22" t="s">
        <v>187</v>
      </c>
      <c r="B79" s="28" t="s">
        <v>188</v>
      </c>
      <c r="C79" s="28" t="s">
        <v>43</v>
      </c>
      <c r="D79" s="131"/>
      <c r="E79" s="30">
        <v>3</v>
      </c>
      <c r="F79" s="30"/>
      <c r="G79" s="30">
        <v>1</v>
      </c>
      <c r="H79" s="31">
        <f t="shared" si="13"/>
        <v>3</v>
      </c>
      <c r="I79" s="30">
        <f t="shared" si="14"/>
        <v>3</v>
      </c>
      <c r="J79" s="90">
        <f t="shared" si="15"/>
        <v>1.1627906976744186E-2</v>
      </c>
      <c r="K79" s="30" t="s">
        <v>45</v>
      </c>
      <c r="X79" s="92"/>
      <c r="Y79" s="92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</row>
    <row r="80" spans="1:257" x14ac:dyDescent="0.25">
      <c r="A80" s="22" t="s">
        <v>189</v>
      </c>
      <c r="B80" s="28" t="s">
        <v>110</v>
      </c>
      <c r="C80" s="28" t="s">
        <v>43</v>
      </c>
      <c r="D80" s="131"/>
      <c r="E80" s="30">
        <v>3</v>
      </c>
      <c r="F80" s="30"/>
      <c r="G80" s="30">
        <v>1</v>
      </c>
      <c r="H80" s="31">
        <f t="shared" si="13"/>
        <v>3</v>
      </c>
      <c r="I80" s="30">
        <f t="shared" si="14"/>
        <v>3</v>
      </c>
      <c r="J80" s="90">
        <f t="shared" si="15"/>
        <v>1.1627906976744186E-2</v>
      </c>
      <c r="K80" s="30" t="s">
        <v>45</v>
      </c>
    </row>
    <row r="81" spans="1:257" s="95" customFormat="1" ht="24" x14ac:dyDescent="0.25">
      <c r="A81" s="22" t="s">
        <v>190</v>
      </c>
      <c r="B81" s="28" t="s">
        <v>191</v>
      </c>
      <c r="C81" s="28" t="s">
        <v>146</v>
      </c>
      <c r="D81" s="149"/>
      <c r="E81" s="30">
        <v>3</v>
      </c>
      <c r="F81" s="30"/>
      <c r="G81" s="30"/>
      <c r="H81" s="31"/>
      <c r="I81" s="30"/>
      <c r="J81" s="90"/>
      <c r="K81" s="30"/>
      <c r="X81" s="92"/>
      <c r="Y81" s="92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</row>
    <row r="82" spans="1:257" x14ac:dyDescent="0.25">
      <c r="A82" s="33"/>
      <c r="B82" s="33" t="s">
        <v>55</v>
      </c>
      <c r="C82" s="33"/>
      <c r="D82" s="33"/>
      <c r="E82" s="34">
        <f>SUM(E72:E81)</f>
        <v>30</v>
      </c>
      <c r="F82" s="34"/>
      <c r="G82" s="34"/>
      <c r="H82" s="34">
        <f>SUM(H72:H80)</f>
        <v>27</v>
      </c>
      <c r="I82" s="34">
        <f>SUM(I72:I80)</f>
        <v>27</v>
      </c>
      <c r="J82" s="36">
        <f>SUM(J72:J80)</f>
        <v>0.10465116279069767</v>
      </c>
      <c r="K82" s="34"/>
    </row>
    <row r="83" spans="1:257" x14ac:dyDescent="0.25">
      <c r="A83" s="37" t="s">
        <v>192</v>
      </c>
      <c r="B83" s="37" t="s">
        <v>193</v>
      </c>
      <c r="C83" s="37"/>
      <c r="D83" s="37"/>
      <c r="E83" s="38"/>
      <c r="F83" s="38"/>
      <c r="G83" s="38"/>
      <c r="H83" s="39"/>
      <c r="I83" s="38"/>
      <c r="J83" s="40" t="str">
        <f>IF($C83="Obrigatória",$H83*0.75/SUMIF($C$16:$C$210,"Obrigatória",$I$16:$I$228),IF($C83="Recomendada",$H83*0.25/SUMIF($C$16:$C$210,"Recomendada",$I$16:$I$228),""))</f>
        <v/>
      </c>
      <c r="K83" s="38"/>
    </row>
    <row r="84" spans="1:257" x14ac:dyDescent="0.25">
      <c r="A84" s="22" t="s">
        <v>194</v>
      </c>
      <c r="B84" s="29" t="s">
        <v>195</v>
      </c>
      <c r="C84" s="28" t="s">
        <v>43</v>
      </c>
      <c r="D84" s="131" t="s">
        <v>196</v>
      </c>
      <c r="E84" s="30">
        <v>3</v>
      </c>
      <c r="F84" s="30"/>
      <c r="G84" s="30">
        <v>1</v>
      </c>
      <c r="H84" s="31">
        <f t="shared" ref="H84:H93" si="16">IF(G84=1,E84,IF(G84=2,0,IF(G84&gt;2,0)))</f>
        <v>3</v>
      </c>
      <c r="I84" s="30">
        <f t="shared" ref="I84:I93" si="17">IF(G84&gt;2,0,E84)</f>
        <v>3</v>
      </c>
      <c r="J84" s="90">
        <f t="shared" ref="J84:J93" si="18">IF($C84="Essencial",$H84*0.5/SUMIF($C$16:$C$227,"Essencial",$I$16:$I$227),IF($C84="Obrigatória",$H84*0.25/SUMIF($C$16:$C$227,"Obrigatória",$I$16:$I$227),IF($C84="Recomendada",$H84*0.25/SUMIF($C$16:$C$227,"Recomendada",$I$16:$I$227),"")))</f>
        <v>1.1627906976744186E-2</v>
      </c>
      <c r="K84" s="30" t="s">
        <v>45</v>
      </c>
    </row>
    <row r="85" spans="1:257" x14ac:dyDescent="0.25">
      <c r="A85" s="22" t="s">
        <v>197</v>
      </c>
      <c r="B85" s="29" t="s">
        <v>198</v>
      </c>
      <c r="C85" s="28" t="s">
        <v>43</v>
      </c>
      <c r="D85" s="131"/>
      <c r="E85" s="30">
        <v>3</v>
      </c>
      <c r="F85" s="30"/>
      <c r="G85" s="30">
        <v>1</v>
      </c>
      <c r="H85" s="31">
        <f t="shared" si="16"/>
        <v>3</v>
      </c>
      <c r="I85" s="30">
        <f t="shared" si="17"/>
        <v>3</v>
      </c>
      <c r="J85" s="32">
        <f t="shared" si="18"/>
        <v>1.1627906976744186E-2</v>
      </c>
      <c r="K85" s="30" t="s">
        <v>45</v>
      </c>
    </row>
    <row r="86" spans="1:257" x14ac:dyDescent="0.25">
      <c r="A86" s="22" t="s">
        <v>199</v>
      </c>
      <c r="B86" s="29" t="s">
        <v>200</v>
      </c>
      <c r="C86" s="28" t="s">
        <v>43</v>
      </c>
      <c r="D86" s="131"/>
      <c r="E86" s="30">
        <v>3</v>
      </c>
      <c r="F86" s="30"/>
      <c r="G86" s="30">
        <v>1</v>
      </c>
      <c r="H86" s="31">
        <f t="shared" si="16"/>
        <v>3</v>
      </c>
      <c r="I86" s="30">
        <f t="shared" si="17"/>
        <v>3</v>
      </c>
      <c r="J86" s="32">
        <f t="shared" si="18"/>
        <v>1.1627906976744186E-2</v>
      </c>
      <c r="K86" s="30" t="s">
        <v>45</v>
      </c>
    </row>
    <row r="87" spans="1:257" x14ac:dyDescent="0.25">
      <c r="A87" s="22" t="s">
        <v>201</v>
      </c>
      <c r="B87" s="29" t="s">
        <v>202</v>
      </c>
      <c r="C87" s="28" t="s">
        <v>43</v>
      </c>
      <c r="D87" s="131"/>
      <c r="E87" s="30">
        <v>3</v>
      </c>
      <c r="F87" s="30"/>
      <c r="G87" s="30"/>
      <c r="H87" s="31">
        <v>3</v>
      </c>
      <c r="I87" s="30">
        <v>3</v>
      </c>
      <c r="J87" s="32">
        <f t="shared" si="18"/>
        <v>1.1627906976744186E-2</v>
      </c>
      <c r="K87" s="30" t="s">
        <v>45</v>
      </c>
    </row>
    <row r="88" spans="1:257" x14ac:dyDescent="0.25">
      <c r="A88" s="22" t="s">
        <v>203</v>
      </c>
      <c r="B88" s="22" t="s">
        <v>204</v>
      </c>
      <c r="C88" s="28" t="s">
        <v>43</v>
      </c>
      <c r="D88" s="131"/>
      <c r="E88" s="30">
        <v>3</v>
      </c>
      <c r="F88" s="30"/>
      <c r="G88" s="30">
        <v>1</v>
      </c>
      <c r="H88" s="31">
        <f t="shared" si="16"/>
        <v>3</v>
      </c>
      <c r="I88" s="30">
        <f t="shared" si="17"/>
        <v>3</v>
      </c>
      <c r="J88" s="90">
        <f t="shared" si="18"/>
        <v>1.1627906976744186E-2</v>
      </c>
      <c r="K88" s="30" t="s">
        <v>45</v>
      </c>
    </row>
    <row r="89" spans="1:257" x14ac:dyDescent="0.25">
      <c r="A89" s="22" t="s">
        <v>205</v>
      </c>
      <c r="B89" s="22" t="s">
        <v>206</v>
      </c>
      <c r="C89" s="28" t="s">
        <v>43</v>
      </c>
      <c r="D89" s="131"/>
      <c r="E89" s="30">
        <v>3</v>
      </c>
      <c r="F89" s="30"/>
      <c r="G89" s="30">
        <v>1</v>
      </c>
      <c r="H89" s="31">
        <f t="shared" si="16"/>
        <v>3</v>
      </c>
      <c r="I89" s="30">
        <f t="shared" si="17"/>
        <v>3</v>
      </c>
      <c r="J89" s="90">
        <f t="shared" si="18"/>
        <v>1.1627906976744186E-2</v>
      </c>
      <c r="K89" s="30" t="s">
        <v>45</v>
      </c>
    </row>
    <row r="90" spans="1:257" ht="36" x14ac:dyDescent="0.25">
      <c r="A90" s="22" t="s">
        <v>207</v>
      </c>
      <c r="B90" s="28" t="s">
        <v>133</v>
      </c>
      <c r="C90" s="29" t="str">
        <f>IF($G$7=1,"Obrigatória",IF($G$7=2,"Recomendada",IF($G$7=3,"Obrigatória")))</f>
        <v>Obrigatória</v>
      </c>
      <c r="D90" s="131"/>
      <c r="E90" s="30">
        <v>2</v>
      </c>
      <c r="F90" s="30"/>
      <c r="G90" s="30">
        <v>1</v>
      </c>
      <c r="H90" s="31">
        <f t="shared" si="16"/>
        <v>2</v>
      </c>
      <c r="I90" s="30">
        <f t="shared" si="17"/>
        <v>2</v>
      </c>
      <c r="J90" s="32">
        <f t="shared" si="18"/>
        <v>4.9504950495049506E-3</v>
      </c>
      <c r="K90" s="30" t="s">
        <v>45</v>
      </c>
    </row>
    <row r="91" spans="1:257" x14ac:dyDescent="0.25">
      <c r="A91" s="22" t="s">
        <v>208</v>
      </c>
      <c r="B91" s="29" t="s">
        <v>106</v>
      </c>
      <c r="C91" s="29" t="str">
        <f>IF($G$7=1,"Obrigatória",IF($G$7=2,"Recomendada",IF($G$7=3,"Obrigatória")))</f>
        <v>Obrigatória</v>
      </c>
      <c r="D91" s="131"/>
      <c r="E91" s="30">
        <v>2</v>
      </c>
      <c r="F91" s="30"/>
      <c r="G91" s="30">
        <v>1</v>
      </c>
      <c r="H91" s="31">
        <f t="shared" si="16"/>
        <v>2</v>
      </c>
      <c r="I91" s="30">
        <f t="shared" si="17"/>
        <v>2</v>
      </c>
      <c r="J91" s="32">
        <f t="shared" si="18"/>
        <v>4.9504950495049506E-3</v>
      </c>
      <c r="K91" s="30" t="s">
        <v>45</v>
      </c>
    </row>
    <row r="92" spans="1:257" x14ac:dyDescent="0.25">
      <c r="A92" s="22" t="s">
        <v>209</v>
      </c>
      <c r="B92" s="29" t="s">
        <v>210</v>
      </c>
      <c r="C92" s="29" t="s">
        <v>43</v>
      </c>
      <c r="D92" s="131"/>
      <c r="E92" s="30">
        <v>3</v>
      </c>
      <c r="F92" s="30"/>
      <c r="G92" s="30">
        <v>1</v>
      </c>
      <c r="H92" s="31">
        <f t="shared" si="16"/>
        <v>3</v>
      </c>
      <c r="I92" s="30">
        <f t="shared" si="17"/>
        <v>3</v>
      </c>
      <c r="J92" s="32">
        <f t="shared" si="18"/>
        <v>1.1627906976744186E-2</v>
      </c>
      <c r="K92" s="30" t="s">
        <v>45</v>
      </c>
    </row>
    <row r="93" spans="1:257" x14ac:dyDescent="0.25">
      <c r="A93" s="22" t="s">
        <v>211</v>
      </c>
      <c r="B93" s="118" t="s">
        <v>110</v>
      </c>
      <c r="C93" s="100" t="s">
        <v>43</v>
      </c>
      <c r="D93" s="131"/>
      <c r="E93" s="101">
        <v>3</v>
      </c>
      <c r="F93" s="101"/>
      <c r="G93" s="101">
        <v>1</v>
      </c>
      <c r="H93" s="102">
        <f t="shared" si="16"/>
        <v>3</v>
      </c>
      <c r="I93" s="101">
        <f t="shared" si="17"/>
        <v>3</v>
      </c>
      <c r="J93" s="103">
        <f t="shared" si="18"/>
        <v>1.1627906976744186E-2</v>
      </c>
      <c r="K93" s="101" t="s">
        <v>45</v>
      </c>
    </row>
    <row r="94" spans="1:257" s="95" customFormat="1" ht="36" x14ac:dyDescent="0.25">
      <c r="A94" s="22" t="s">
        <v>212</v>
      </c>
      <c r="B94" s="119" t="s">
        <v>459</v>
      </c>
      <c r="C94" s="29" t="s">
        <v>146</v>
      </c>
      <c r="D94" s="104" t="s">
        <v>213</v>
      </c>
      <c r="E94" s="30">
        <v>4</v>
      </c>
      <c r="F94" s="30"/>
      <c r="G94" s="30"/>
      <c r="H94" s="30"/>
      <c r="I94" s="30"/>
      <c r="J94" s="90"/>
      <c r="K94" s="30"/>
      <c r="X94" s="92"/>
      <c r="Y94" s="92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</row>
    <row r="95" spans="1:257" s="95" customFormat="1" ht="24" x14ac:dyDescent="0.25">
      <c r="A95" s="22" t="s">
        <v>214</v>
      </c>
      <c r="B95" s="119" t="s">
        <v>215</v>
      </c>
      <c r="C95" s="29" t="s">
        <v>146</v>
      </c>
      <c r="D95" s="105" t="s">
        <v>216</v>
      </c>
      <c r="E95" s="30">
        <v>3</v>
      </c>
      <c r="F95" s="30"/>
      <c r="G95" s="30"/>
      <c r="H95" s="30"/>
      <c r="I95" s="30"/>
      <c r="J95" s="90"/>
      <c r="K95" s="30"/>
      <c r="X95" s="92"/>
      <c r="Y95" s="92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</row>
    <row r="96" spans="1:257" s="95" customFormat="1" ht="36" x14ac:dyDescent="0.25">
      <c r="A96" s="22" t="s">
        <v>217</v>
      </c>
      <c r="B96" s="116" t="s">
        <v>218</v>
      </c>
      <c r="C96" s="29" t="s">
        <v>146</v>
      </c>
      <c r="D96" s="106" t="s">
        <v>219</v>
      </c>
      <c r="E96" s="30">
        <v>4</v>
      </c>
      <c r="F96" s="30"/>
      <c r="G96" s="30"/>
      <c r="H96" s="30"/>
      <c r="I96" s="30"/>
      <c r="J96" s="90"/>
      <c r="K96" s="30"/>
      <c r="X96" s="92"/>
      <c r="Y96" s="92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</row>
    <row r="97" spans="1:257" s="95" customFormat="1" ht="36" x14ac:dyDescent="0.25">
      <c r="A97" s="22" t="s">
        <v>220</v>
      </c>
      <c r="B97" s="116" t="s">
        <v>466</v>
      </c>
      <c r="C97" s="29" t="s">
        <v>146</v>
      </c>
      <c r="D97" s="106" t="s">
        <v>221</v>
      </c>
      <c r="E97" s="30">
        <v>3</v>
      </c>
      <c r="F97" s="30"/>
      <c r="G97" s="30"/>
      <c r="H97" s="30"/>
      <c r="I97" s="30"/>
      <c r="J97" s="90"/>
      <c r="K97" s="30"/>
      <c r="X97" s="92"/>
      <c r="Y97" s="92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</row>
    <row r="98" spans="1:257" s="95" customFormat="1" ht="36" x14ac:dyDescent="0.25">
      <c r="A98" s="22" t="s">
        <v>222</v>
      </c>
      <c r="B98" s="116" t="s">
        <v>470</v>
      </c>
      <c r="C98" s="29" t="s">
        <v>146</v>
      </c>
      <c r="D98" s="104" t="s">
        <v>223</v>
      </c>
      <c r="E98" s="30">
        <v>4</v>
      </c>
      <c r="F98" s="30"/>
      <c r="G98" s="30"/>
      <c r="H98" s="30"/>
      <c r="I98" s="30"/>
      <c r="J98" s="90"/>
      <c r="K98" s="30"/>
      <c r="X98" s="92"/>
      <c r="Y98" s="92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</row>
    <row r="99" spans="1:257" s="95" customFormat="1" ht="36" x14ac:dyDescent="0.25">
      <c r="A99" s="22" t="s">
        <v>224</v>
      </c>
      <c r="B99" s="116" t="s">
        <v>467</v>
      </c>
      <c r="C99" s="29" t="s">
        <v>146</v>
      </c>
      <c r="D99" s="106" t="s">
        <v>225</v>
      </c>
      <c r="E99" s="30">
        <v>1</v>
      </c>
      <c r="F99" s="30"/>
      <c r="G99" s="30"/>
      <c r="H99" s="30"/>
      <c r="I99" s="30"/>
      <c r="J99" s="90"/>
      <c r="K99" s="30"/>
      <c r="X99" s="92"/>
      <c r="Y99" s="92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</row>
    <row r="100" spans="1:257" x14ac:dyDescent="0.25">
      <c r="A100" s="33"/>
      <c r="B100" s="33" t="s">
        <v>55</v>
      </c>
      <c r="C100" s="33"/>
      <c r="D100" s="33"/>
      <c r="E100" s="34">
        <f>SUM(E84:E99)</f>
        <v>47</v>
      </c>
      <c r="F100" s="34"/>
      <c r="G100" s="34"/>
      <c r="H100" s="35">
        <f>SUM(H84:H93)</f>
        <v>28</v>
      </c>
      <c r="I100" s="34">
        <f>SUM(I84:I93)</f>
        <v>28</v>
      </c>
      <c r="J100" s="36">
        <f>SUM(J84:J93)</f>
        <v>0.1029242459129634</v>
      </c>
      <c r="K100" s="34"/>
    </row>
    <row r="101" spans="1:257" x14ac:dyDescent="0.25">
      <c r="A101" s="37" t="s">
        <v>226</v>
      </c>
      <c r="B101" s="45" t="s">
        <v>227</v>
      </c>
      <c r="C101" s="45"/>
      <c r="D101" s="45"/>
      <c r="E101" s="38"/>
      <c r="F101" s="46"/>
      <c r="G101" s="46"/>
      <c r="H101" s="47"/>
      <c r="I101" s="46"/>
      <c r="J101" s="48" t="str">
        <f>IF($C101="Obrigatória",$H101*0.75/SUMIF($C$16:$C$210,"Obrigatória",$I$16:$I$228),IF($C101="Recomendada",$H101*0.25/SUMIF($C$16:$C$210,"Recomendada",$I$16:$I$228),""))</f>
        <v/>
      </c>
      <c r="K101" s="46"/>
      <c r="Z101" s="92"/>
    </row>
    <row r="102" spans="1:257" ht="45" customHeight="1" x14ac:dyDescent="0.25">
      <c r="A102" s="22" t="s">
        <v>228</v>
      </c>
      <c r="B102" s="28" t="s">
        <v>229</v>
      </c>
      <c r="C102" s="29" t="str">
        <f>IF($G$7=1,"Obrigatória",IF($G$7=2,"Recomendada",IF($G$7=3,"Obrigatória")))</f>
        <v>Obrigatória</v>
      </c>
      <c r="D102" s="129" t="s">
        <v>230</v>
      </c>
      <c r="E102" s="30">
        <v>2</v>
      </c>
      <c r="F102" s="30"/>
      <c r="G102" s="30">
        <v>1</v>
      </c>
      <c r="H102" s="31">
        <f>IF(G102=1,E102,IF(G102=2,0,IF(G102&gt;2,0)))</f>
        <v>2</v>
      </c>
      <c r="I102" s="30">
        <f>IF(G102&gt;2,0,E102)</f>
        <v>2</v>
      </c>
      <c r="J102" s="90">
        <f>IF($C102="Essencial",$H102*0.5/SUMIF($C$16:$C$227,"Essencial",$I$16:$I$227),IF($C102="Obrigatória",$H102*0.25/SUMIF($C$16:$C$227,"Obrigatória",$I$16:$I$227),IF($C102="Recomendada",$H102*0.25/SUMIF($C$16:$C$227,"Recomendada",$I$16:$I$227),"")))</f>
        <v>4.9504950495049506E-3</v>
      </c>
      <c r="K102" s="30" t="s">
        <v>45</v>
      </c>
    </row>
    <row r="103" spans="1:257" x14ac:dyDescent="0.25">
      <c r="A103" s="22" t="s">
        <v>231</v>
      </c>
      <c r="B103" s="28" t="s">
        <v>232</v>
      </c>
      <c r="C103" s="29" t="str">
        <f>IF($G$7=1,"Obrigatória",IF($G$7=2,"Recomendada",IF($G$7=3,"Obrigatória")))</f>
        <v>Obrigatória</v>
      </c>
      <c r="D103" s="131"/>
      <c r="E103" s="30">
        <v>2</v>
      </c>
      <c r="F103" s="30"/>
      <c r="G103" s="30">
        <v>1</v>
      </c>
      <c r="H103" s="31">
        <f>IF(G103=1,E103,IF(G103=2,0,IF(G103&gt;2,0)))</f>
        <v>2</v>
      </c>
      <c r="I103" s="30">
        <f>IF(G103&gt;2,0,E103)</f>
        <v>2</v>
      </c>
      <c r="J103" s="90">
        <f>IF($C103="Essencial",$H103*0.5/SUMIF($C$16:$C$227,"Essencial",$I$16:$I$227),IF($C103="Obrigatória",$H103*0.25/SUMIF($C$16:$C$227,"Obrigatória",$I$16:$I$227),IF($C103="Recomendada",$H103*0.25/SUMIF($C$16:$C$227,"Recomendada",$I$16:$I$227),"")))</f>
        <v>4.9504950495049506E-3</v>
      </c>
      <c r="K103" s="30" t="s">
        <v>45</v>
      </c>
    </row>
    <row r="104" spans="1:257" x14ac:dyDescent="0.25">
      <c r="A104" s="22" t="s">
        <v>233</v>
      </c>
      <c r="B104" s="28" t="s">
        <v>162</v>
      </c>
      <c r="C104" s="29" t="str">
        <f>IF($G$7=1,"Obrigatória",IF($G$7=2,"Recomendada",IF($G$7=3,"Obrigatória")))</f>
        <v>Obrigatória</v>
      </c>
      <c r="D104" s="131"/>
      <c r="E104" s="30">
        <v>2</v>
      </c>
      <c r="F104" s="30"/>
      <c r="G104" s="30">
        <v>1</v>
      </c>
      <c r="H104" s="31">
        <f>IF(G104=1,E104,IF(G104=2,0,IF(G104&gt;2,0)))</f>
        <v>2</v>
      </c>
      <c r="I104" s="30">
        <f>IF(G104&gt;2,0,E104)</f>
        <v>2</v>
      </c>
      <c r="J104" s="90">
        <f>IF($C104="Essencial",$H104*0.5/SUMIF($C$16:$C$227,"Essencial",$I$16:$I$227),IF($C104="Obrigatória",$H104*0.25/SUMIF($C$16:$C$227,"Obrigatória",$I$16:$I$227),IF($C104="Recomendada",$H104*0.25/SUMIF($C$16:$C$227,"Recomendada",$I$16:$I$227),"")))</f>
        <v>4.9504950495049506E-3</v>
      </c>
      <c r="K104" s="30" t="s">
        <v>45</v>
      </c>
    </row>
    <row r="105" spans="1:257" ht="35.25" customHeight="1" x14ac:dyDescent="0.25">
      <c r="A105" s="22" t="s">
        <v>234</v>
      </c>
      <c r="B105" s="28" t="s">
        <v>110</v>
      </c>
      <c r="C105" s="29" t="str">
        <f>IF($G$7=1,"Obrigatória",IF($G$7=2,"Recomendada",IF($G$7=3,"Obrigatória")))</f>
        <v>Obrigatória</v>
      </c>
      <c r="D105" s="130"/>
      <c r="E105" s="30">
        <v>2</v>
      </c>
      <c r="F105" s="30"/>
      <c r="G105" s="30">
        <v>1</v>
      </c>
      <c r="H105" s="31">
        <f>IF(G105=1,E105,IF(G105=2,0,IF(G105&gt;2,0)))</f>
        <v>2</v>
      </c>
      <c r="I105" s="30">
        <f>IF(G105&gt;2,0,E105)</f>
        <v>2</v>
      </c>
      <c r="J105" s="90">
        <f>IF($C105="Essencial",$H105*0.5/SUMIF($C$16:$C$227,"Essencial",$I$16:$I$227),IF($C105="Obrigatória",$H105*0.25/SUMIF($C$16:$C$227,"Obrigatória",$I$16:$I$227),IF($C105="Recomendada",$H105*0.25/SUMIF($C$16:$C$227,"Recomendada",$I$16:$I$227),"")))</f>
        <v>4.9504950495049506E-3</v>
      </c>
      <c r="K105" s="30" t="s">
        <v>45</v>
      </c>
    </row>
    <row r="106" spans="1:257" ht="36" x14ac:dyDescent="0.25">
      <c r="A106" s="22" t="s">
        <v>235</v>
      </c>
      <c r="B106" s="107" t="s">
        <v>236</v>
      </c>
      <c r="C106" s="29" t="s">
        <v>146</v>
      </c>
      <c r="D106" s="97" t="s">
        <v>237</v>
      </c>
      <c r="E106" s="30">
        <v>4</v>
      </c>
      <c r="F106" s="30"/>
      <c r="G106" s="30"/>
      <c r="H106" s="31"/>
      <c r="I106" s="30"/>
      <c r="J106" s="90"/>
      <c r="K106" s="30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</row>
    <row r="107" spans="1:257" ht="36" x14ac:dyDescent="0.25">
      <c r="A107" s="22" t="s">
        <v>238</v>
      </c>
      <c r="B107" s="116" t="s">
        <v>468</v>
      </c>
      <c r="C107" s="29" t="s">
        <v>146</v>
      </c>
      <c r="D107" s="97" t="s">
        <v>239</v>
      </c>
      <c r="E107" s="30">
        <v>3</v>
      </c>
      <c r="F107" s="30"/>
      <c r="G107" s="30"/>
      <c r="H107" s="31"/>
      <c r="I107" s="30"/>
      <c r="J107" s="90"/>
      <c r="K107" s="30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</row>
    <row r="108" spans="1:257" x14ac:dyDescent="0.25">
      <c r="A108" s="33"/>
      <c r="B108" s="33" t="s">
        <v>55</v>
      </c>
      <c r="C108" s="33"/>
      <c r="D108" s="33"/>
      <c r="E108" s="34">
        <f>SUM(E102:E107)</f>
        <v>15</v>
      </c>
      <c r="F108" s="34"/>
      <c r="G108" s="34"/>
      <c r="H108" s="35">
        <f>SUM(H102:H105)</f>
        <v>8</v>
      </c>
      <c r="I108" s="34">
        <f>SUM(I102:I105)</f>
        <v>8</v>
      </c>
      <c r="J108" s="36">
        <f>SUM(J102:J105)</f>
        <v>1.9801980198019802E-2</v>
      </c>
      <c r="K108" s="34"/>
    </row>
    <row r="109" spans="1:257" x14ac:dyDescent="0.25">
      <c r="A109" s="37" t="s">
        <v>240</v>
      </c>
      <c r="B109" s="45" t="s">
        <v>241</v>
      </c>
      <c r="C109" s="45"/>
      <c r="D109" s="49"/>
      <c r="E109" s="38"/>
      <c r="F109" s="46"/>
      <c r="G109" s="46"/>
      <c r="H109" s="47"/>
      <c r="I109" s="46"/>
      <c r="J109" s="48" t="str">
        <f>IF($C109="Obrigatória",$H109*0.75/SUMIF($C$16:$C$210,"Obrigatória",$I$16:$I$228),IF($C109="Recomendada",$H109*0.25/SUMIF($C$16:$C$210,"Recomendada",$I$16:$I$228),""))</f>
        <v/>
      </c>
      <c r="K109" s="46"/>
    </row>
    <row r="110" spans="1:257" ht="24" x14ac:dyDescent="0.25">
      <c r="A110" s="22" t="s">
        <v>242</v>
      </c>
      <c r="B110" s="28" t="s">
        <v>243</v>
      </c>
      <c r="C110" s="28" t="s">
        <v>43</v>
      </c>
      <c r="D110" s="98"/>
      <c r="E110" s="30">
        <v>3</v>
      </c>
      <c r="F110" s="30"/>
      <c r="G110" s="30">
        <v>1</v>
      </c>
      <c r="H110" s="31">
        <f>IF(G110=1,E110,IF(G110=2,0,IF(G110&gt;2,0)))</f>
        <v>3</v>
      </c>
      <c r="I110" s="30">
        <f>IF(G110&gt;2,0,E110)</f>
        <v>3</v>
      </c>
      <c r="J110" s="90">
        <f>IF($C110="Essencial",$H110*0.5/SUMIF($C$16:$C$227,"Essencial",$I$16:$I$227),IF($C110="Obrigatória",$H110*0.25/SUMIF($C$16:$C$227,"Obrigatória",$I$16:$I$227),IF($C110="Recomendada",$H110*0.25/SUMIF($C$16:$C$227,"Recomendada",$I$16:$I$227),"")))</f>
        <v>1.1627906976744186E-2</v>
      </c>
      <c r="K110" s="30" t="s">
        <v>45</v>
      </c>
    </row>
    <row r="111" spans="1:257" x14ac:dyDescent="0.25">
      <c r="A111" s="22" t="s">
        <v>244</v>
      </c>
      <c r="B111" s="28" t="s">
        <v>245</v>
      </c>
      <c r="C111" s="28" t="s">
        <v>246</v>
      </c>
      <c r="D111" s="98"/>
      <c r="E111" s="30">
        <v>2</v>
      </c>
      <c r="F111" s="30"/>
      <c r="G111" s="30">
        <v>1</v>
      </c>
      <c r="H111" s="31">
        <f>IF(G111=1,E111,IF(G111=2,0,IF(G111&gt;2,0)))</f>
        <v>2</v>
      </c>
      <c r="I111" s="30">
        <f>IF(G111&gt;2,0,E111)</f>
        <v>2</v>
      </c>
      <c r="J111" s="90">
        <f>IF($C111="Essencial",$H111*0.5/SUMIF($C$16:$C$227,"Essencial",$I$16:$I$227),IF($C111="Obrigatória",$H111*0.25/SUMIF($C$16:$C$227,"Obrigatória",$I$16:$I$227),IF($C111="Recomendada",$H111*0.25/SUMIF($C$16:$C$227,"Recomendada",$I$16:$I$227),"")))</f>
        <v>4.9504950495049506E-3</v>
      </c>
      <c r="K111" s="30" t="s">
        <v>45</v>
      </c>
    </row>
    <row r="112" spans="1:257" s="95" customFormat="1" ht="36" x14ac:dyDescent="0.25">
      <c r="A112" s="22" t="s">
        <v>247</v>
      </c>
      <c r="B112" s="107" t="s">
        <v>248</v>
      </c>
      <c r="C112" s="28" t="s">
        <v>146</v>
      </c>
      <c r="D112" s="108" t="s">
        <v>249</v>
      </c>
      <c r="E112" s="30">
        <v>2</v>
      </c>
      <c r="F112" s="30"/>
      <c r="G112" s="30"/>
      <c r="H112" s="31"/>
      <c r="I112" s="30"/>
      <c r="J112" s="90"/>
      <c r="K112" s="30"/>
      <c r="X112" s="92"/>
      <c r="Y112" s="9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</row>
    <row r="113" spans="1:11" x14ac:dyDescent="0.25">
      <c r="A113" s="33"/>
      <c r="B113" s="33" t="s">
        <v>55</v>
      </c>
      <c r="C113" s="33"/>
      <c r="D113" s="33"/>
      <c r="E113" s="34">
        <f>SUM(E110:E112)</f>
        <v>7</v>
      </c>
      <c r="F113" s="34"/>
      <c r="G113" s="34"/>
      <c r="H113" s="35">
        <f>SUM(H110:H111)</f>
        <v>5</v>
      </c>
      <c r="I113" s="34">
        <f>SUM(I110:I111)</f>
        <v>5</v>
      </c>
      <c r="J113" s="36">
        <f>SUM(J110:J111)</f>
        <v>1.6578402026249137E-2</v>
      </c>
      <c r="K113" s="34"/>
    </row>
    <row r="114" spans="1:11" x14ac:dyDescent="0.25">
      <c r="A114" s="148" t="s">
        <v>250</v>
      </c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</row>
    <row r="115" spans="1:11" x14ac:dyDescent="0.25">
      <c r="A115" s="37" t="s">
        <v>251</v>
      </c>
      <c r="B115" s="45" t="s">
        <v>252</v>
      </c>
      <c r="C115" s="45"/>
      <c r="D115" s="49"/>
      <c r="E115" s="38"/>
      <c r="F115" s="46"/>
      <c r="G115" s="46"/>
      <c r="H115" s="47"/>
      <c r="I115" s="46"/>
      <c r="J115" s="48" t="str">
        <f>IF($C115="Obrigatória",$H115*0.75/SUMIF($C$16:$C$210,"Obrigatória",$I$16:$I$228),IF($C115="Recomendada",$H115*0.25/SUMIF($C$16:$C$210,"Recomendada",$I$16:$I$228),""))</f>
        <v/>
      </c>
      <c r="K115" s="46"/>
    </row>
    <row r="116" spans="1:11" ht="24" x14ac:dyDescent="0.25">
      <c r="A116" s="22" t="s">
        <v>253</v>
      </c>
      <c r="B116" s="28" t="s">
        <v>254</v>
      </c>
      <c r="C116" s="29" t="s">
        <v>246</v>
      </c>
      <c r="D116" s="129" t="s">
        <v>255</v>
      </c>
      <c r="E116" s="30">
        <v>2</v>
      </c>
      <c r="F116" s="30"/>
      <c r="G116" s="30">
        <v>1</v>
      </c>
      <c r="H116" s="31">
        <f>IF(G116=1,E116,IF(G116=2,0,IF(G116&gt;2,0)))</f>
        <v>2</v>
      </c>
      <c r="I116" s="30">
        <f>IF(G116&gt;2,0,E116)</f>
        <v>2</v>
      </c>
      <c r="J116" s="32">
        <f>IF($C116="Essencial",$H116*0.5/SUMIF($C$16:$C$227,"Essencial",$I$16:$I$227),IF($C116="Obrigatória",$H116*0.25/SUMIF($C$16:$C$227,"Obrigatória",$I$16:$I$227),IF($C116="Recomendada",$H116*0.25/SUMIF($C$16:$C$227,"Recomendada",$I$16:$I$227),"")))</f>
        <v>4.9504950495049506E-3</v>
      </c>
      <c r="K116" s="30" t="s">
        <v>45</v>
      </c>
    </row>
    <row r="117" spans="1:11" x14ac:dyDescent="0.25">
      <c r="A117" s="22" t="s">
        <v>256</v>
      </c>
      <c r="B117" s="28" t="s">
        <v>257</v>
      </c>
      <c r="C117" s="29" t="s">
        <v>246</v>
      </c>
      <c r="D117" s="131"/>
      <c r="E117" s="30">
        <v>2</v>
      </c>
      <c r="F117" s="30"/>
      <c r="G117" s="30">
        <v>1</v>
      </c>
      <c r="H117" s="31">
        <f>IF(G117=1,E117,IF(G117=2,0,IF(G117&gt;2,0)))</f>
        <v>2</v>
      </c>
      <c r="I117" s="30">
        <f>IF(G117&gt;2,0,E117)</f>
        <v>2</v>
      </c>
      <c r="J117" s="32">
        <f>IF($C117="Essencial",$H117*0.5/SUMIF($C$16:$C$227,"Essencial",$I$16:$I$227),IF($C117="Obrigatória",$H117*0.25/SUMIF($C$16:$C$227,"Obrigatória",$I$16:$I$227),IF($C117="Recomendada",$H117*0.25/SUMIF($C$16:$C$227,"Recomendada",$I$16:$I$227),"")))</f>
        <v>4.9504950495049506E-3</v>
      </c>
      <c r="K117" s="30" t="s">
        <v>45</v>
      </c>
    </row>
    <row r="118" spans="1:11" x14ac:dyDescent="0.25">
      <c r="A118" s="22" t="s">
        <v>258</v>
      </c>
      <c r="B118" s="28" t="s">
        <v>259</v>
      </c>
      <c r="C118" s="29" t="s">
        <v>246</v>
      </c>
      <c r="D118" s="131"/>
      <c r="E118" s="30">
        <v>1</v>
      </c>
      <c r="F118" s="30"/>
      <c r="G118" s="30">
        <v>1</v>
      </c>
      <c r="H118" s="31">
        <f>IF(G118=1,E118,IF(G118=2,0,IF(G118&gt;2,0)))</f>
        <v>1</v>
      </c>
      <c r="I118" s="30">
        <f>IF(G118&gt;2,0,E118)</f>
        <v>1</v>
      </c>
      <c r="J118" s="32">
        <f>IF($C118="Essencial",$H118*0.5/SUMIF($C$16:$C$227,"Essencial",$I$16:$I$227),IF($C118="Obrigatória",$H118*0.25/SUMIF($C$16:$C$227,"Obrigatória",$I$16:$I$227),IF($C118="Recomendada",$H118*0.25/SUMIF($C$16:$C$227,"Recomendada",$I$16:$I$227),"")))</f>
        <v>2.4752475247524753E-3</v>
      </c>
      <c r="K118" s="30" t="s">
        <v>45</v>
      </c>
    </row>
    <row r="119" spans="1:11" x14ac:dyDescent="0.25">
      <c r="A119" s="22" t="s">
        <v>260</v>
      </c>
      <c r="B119" s="28" t="s">
        <v>261</v>
      </c>
      <c r="C119" s="29" t="s">
        <v>246</v>
      </c>
      <c r="D119" s="131"/>
      <c r="E119" s="30">
        <v>1</v>
      </c>
      <c r="F119" s="30"/>
      <c r="G119" s="30">
        <v>1</v>
      </c>
      <c r="H119" s="31">
        <f>IF(G119=1,E119,IF(G119=2,0,IF(G119&gt;2,0)))</f>
        <v>1</v>
      </c>
      <c r="I119" s="30">
        <f>IF(G119&gt;2,0,E119)</f>
        <v>1</v>
      </c>
      <c r="J119" s="32">
        <f>IF($C119="Essencial",$H119*0.5/SUMIF($C$16:$C$227,"Essencial",$I$16:$I$227),IF($C119="Obrigatória",$H119*0.25/SUMIF($C$16:$C$227,"Obrigatória",$I$16:$I$227),IF($C119="Recomendada",$H119*0.25/SUMIF($C$16:$C$227,"Recomendada",$I$16:$I$227),"")))</f>
        <v>2.4752475247524753E-3</v>
      </c>
      <c r="K119" s="30" t="s">
        <v>45</v>
      </c>
    </row>
    <row r="120" spans="1:11" ht="30" customHeight="1" x14ac:dyDescent="0.25">
      <c r="A120" s="22" t="s">
        <v>262</v>
      </c>
      <c r="B120" s="28" t="s">
        <v>263</v>
      </c>
      <c r="C120" s="29" t="s">
        <v>246</v>
      </c>
      <c r="D120" s="130"/>
      <c r="E120" s="30">
        <v>1</v>
      </c>
      <c r="F120" s="30"/>
      <c r="G120" s="30">
        <v>1</v>
      </c>
      <c r="H120" s="31">
        <f>IF(G120=1,E120,IF(G120=2,0,IF(G120&gt;2,0)))</f>
        <v>1</v>
      </c>
      <c r="I120" s="30">
        <f>IF(G120&gt;2,0,E120)</f>
        <v>1</v>
      </c>
      <c r="J120" s="32">
        <f>IF($C120="Essencial",$H120*0.5/SUMIF($C$16:$C$227,"Essencial",$I$16:$I$227),IF($C120="Obrigatória",$H120*0.25/SUMIF($C$16:$C$227,"Obrigatória",$I$16:$I$227),IF($C120="Recomendada",$H120*0.25/SUMIF($C$16:$C$227,"Recomendada",$I$16:$I$227),"")))</f>
        <v>2.4752475247524753E-3</v>
      </c>
      <c r="K120" s="30" t="s">
        <v>45</v>
      </c>
    </row>
    <row r="121" spans="1:11" x14ac:dyDescent="0.25">
      <c r="A121" s="33"/>
      <c r="B121" s="33" t="s">
        <v>55</v>
      </c>
      <c r="C121" s="33"/>
      <c r="D121" s="33"/>
      <c r="E121" s="34">
        <f>SUM(E116:E120)</f>
        <v>7</v>
      </c>
      <c r="F121" s="34"/>
      <c r="G121" s="34"/>
      <c r="H121" s="35">
        <f>SUM(H116:H120)</f>
        <v>7</v>
      </c>
      <c r="I121" s="34">
        <f>SUM(I116:I120)</f>
        <v>7</v>
      </c>
      <c r="J121" s="36">
        <f>SUM(J116:J120)</f>
        <v>1.7326732673267328E-2</v>
      </c>
      <c r="K121" s="34"/>
    </row>
    <row r="122" spans="1:11" x14ac:dyDescent="0.25">
      <c r="A122" s="37" t="s">
        <v>264</v>
      </c>
      <c r="B122" s="45" t="s">
        <v>265</v>
      </c>
      <c r="C122" s="45"/>
      <c r="D122" s="49"/>
      <c r="E122" s="38"/>
      <c r="F122" s="46"/>
      <c r="G122" s="46"/>
      <c r="H122" s="47"/>
      <c r="I122" s="46"/>
      <c r="J122" s="48" t="str">
        <f>IF($C122="Obrigatória",$H122*0.75/SUMIF($C$16:$C$210,"Obrigatória",$I$16:$I$228),IF($C122="Recomendada",$H122*0.25/SUMIF($C$16:$C$210,"Recomendada",$I$16:$I$228),""))</f>
        <v/>
      </c>
      <c r="K122" s="46"/>
    </row>
    <row r="123" spans="1:11" ht="24" x14ac:dyDescent="0.25">
      <c r="A123" s="22" t="s">
        <v>266</v>
      </c>
      <c r="B123" s="28" t="s">
        <v>267</v>
      </c>
      <c r="C123" s="28" t="s">
        <v>246</v>
      </c>
      <c r="D123" s="50"/>
      <c r="E123" s="30">
        <v>3</v>
      </c>
      <c r="F123" s="30"/>
      <c r="G123" s="30">
        <v>1</v>
      </c>
      <c r="H123" s="31">
        <f t="shared" ref="H123:H129" si="19">IF(G123=1,E123,IF(G123=2,0,IF(G123&gt;2,0)))</f>
        <v>3</v>
      </c>
      <c r="I123" s="30">
        <f t="shared" ref="I123:I129" si="20">IF(G123&gt;2,0,E123)</f>
        <v>3</v>
      </c>
      <c r="J123" s="32">
        <f t="shared" ref="J123:J129" si="21">IF($C123="Essencial",$H123*0.5/SUMIF($C$16:$C$227,"Essencial",$I$16:$I$227),IF($C123="Obrigatória",$H123*0.25/SUMIF($C$16:$C$227,"Obrigatória",$I$16:$I$227),IF($C123="Recomendada",$H123*0.25/SUMIF($C$16:$C$227,"Recomendada",$I$16:$I$227),"")))</f>
        <v>7.4257425742574254E-3</v>
      </c>
      <c r="K123" s="30" t="s">
        <v>45</v>
      </c>
    </row>
    <row r="124" spans="1:11" ht="24" x14ac:dyDescent="0.25">
      <c r="A124" s="22" t="s">
        <v>268</v>
      </c>
      <c r="B124" s="28" t="s">
        <v>269</v>
      </c>
      <c r="C124" s="28" t="s">
        <v>246</v>
      </c>
      <c r="D124" s="129"/>
      <c r="E124" s="30">
        <v>3</v>
      </c>
      <c r="F124" s="30"/>
      <c r="G124" s="30">
        <v>1</v>
      </c>
      <c r="H124" s="31">
        <f t="shared" si="19"/>
        <v>3</v>
      </c>
      <c r="I124" s="30">
        <f t="shared" si="20"/>
        <v>3</v>
      </c>
      <c r="J124" s="32">
        <f t="shared" si="21"/>
        <v>7.4257425742574254E-3</v>
      </c>
      <c r="K124" s="30" t="s">
        <v>45</v>
      </c>
    </row>
    <row r="125" spans="1:11" ht="48" x14ac:dyDescent="0.25">
      <c r="A125" s="22" t="s">
        <v>270</v>
      </c>
      <c r="B125" s="116" t="s">
        <v>469</v>
      </c>
      <c r="C125" s="28" t="s">
        <v>246</v>
      </c>
      <c r="D125" s="130"/>
      <c r="E125" s="30">
        <v>3</v>
      </c>
      <c r="F125" s="30"/>
      <c r="G125" s="30">
        <v>1</v>
      </c>
      <c r="H125" s="31">
        <f t="shared" si="19"/>
        <v>3</v>
      </c>
      <c r="I125" s="30">
        <f t="shared" si="20"/>
        <v>3</v>
      </c>
      <c r="J125" s="32">
        <f t="shared" si="21"/>
        <v>7.4257425742574254E-3</v>
      </c>
      <c r="K125" s="30" t="s">
        <v>45</v>
      </c>
    </row>
    <row r="126" spans="1:11" x14ac:dyDescent="0.25">
      <c r="A126" s="22" t="s">
        <v>271</v>
      </c>
      <c r="B126" s="28" t="s">
        <v>272</v>
      </c>
      <c r="C126" s="28" t="s">
        <v>92</v>
      </c>
      <c r="D126" s="97"/>
      <c r="E126" s="30">
        <v>3</v>
      </c>
      <c r="F126" s="30"/>
      <c r="G126" s="30">
        <v>1</v>
      </c>
      <c r="H126" s="31">
        <f t="shared" si="19"/>
        <v>3</v>
      </c>
      <c r="I126" s="30">
        <f t="shared" si="20"/>
        <v>3</v>
      </c>
      <c r="J126" s="90">
        <f t="shared" si="21"/>
        <v>0.05</v>
      </c>
      <c r="K126" s="30" t="s">
        <v>45</v>
      </c>
    </row>
    <row r="127" spans="1:11" ht="36" x14ac:dyDescent="0.25">
      <c r="A127" s="22" t="s">
        <v>273</v>
      </c>
      <c r="B127" s="28" t="s">
        <v>274</v>
      </c>
      <c r="C127" s="28" t="s">
        <v>246</v>
      </c>
      <c r="D127" s="97"/>
      <c r="E127" s="30">
        <v>3</v>
      </c>
      <c r="F127" s="30"/>
      <c r="G127" s="30">
        <v>1</v>
      </c>
      <c r="H127" s="31">
        <f t="shared" si="19"/>
        <v>3</v>
      </c>
      <c r="I127" s="30">
        <f t="shared" si="20"/>
        <v>3</v>
      </c>
      <c r="J127" s="32">
        <f t="shared" si="21"/>
        <v>7.4257425742574254E-3</v>
      </c>
      <c r="K127" s="30" t="s">
        <v>45</v>
      </c>
    </row>
    <row r="128" spans="1:11" ht="24" x14ac:dyDescent="0.25">
      <c r="A128" s="22" t="s">
        <v>275</v>
      </c>
      <c r="B128" s="28" t="s">
        <v>276</v>
      </c>
      <c r="C128" s="28" t="s">
        <v>246</v>
      </c>
      <c r="D128" s="97"/>
      <c r="E128" s="30">
        <v>3</v>
      </c>
      <c r="F128" s="30"/>
      <c r="G128" s="30">
        <v>1</v>
      </c>
      <c r="H128" s="31">
        <f t="shared" si="19"/>
        <v>3</v>
      </c>
      <c r="I128" s="30">
        <f t="shared" si="20"/>
        <v>3</v>
      </c>
      <c r="J128" s="32">
        <f t="shared" si="21"/>
        <v>7.4257425742574254E-3</v>
      </c>
      <c r="K128" s="30" t="s">
        <v>45</v>
      </c>
    </row>
    <row r="129" spans="1:11" ht="24" x14ac:dyDescent="0.25">
      <c r="A129" s="22" t="s">
        <v>277</v>
      </c>
      <c r="B129" s="28" t="s">
        <v>278</v>
      </c>
      <c r="C129" s="28" t="s">
        <v>246</v>
      </c>
      <c r="D129" s="97"/>
      <c r="E129" s="30">
        <v>3</v>
      </c>
      <c r="F129" s="30"/>
      <c r="G129" s="30">
        <v>1</v>
      </c>
      <c r="H129" s="31">
        <f t="shared" si="19"/>
        <v>3</v>
      </c>
      <c r="I129" s="30">
        <f t="shared" si="20"/>
        <v>3</v>
      </c>
      <c r="J129" s="32">
        <f t="shared" si="21"/>
        <v>7.4257425742574254E-3</v>
      </c>
      <c r="K129" s="30" t="s">
        <v>45</v>
      </c>
    </row>
    <row r="130" spans="1:11" x14ac:dyDescent="0.25">
      <c r="A130" s="33"/>
      <c r="B130" s="33" t="s">
        <v>55</v>
      </c>
      <c r="C130" s="33"/>
      <c r="D130" s="33"/>
      <c r="E130" s="34">
        <f>SUM(E123:E129)</f>
        <v>21</v>
      </c>
      <c r="F130" s="34"/>
      <c r="G130" s="34"/>
      <c r="H130" s="34">
        <f>SUM(H123:H129)</f>
        <v>21</v>
      </c>
      <c r="I130" s="34">
        <f>SUM(I123:I129)</f>
        <v>21</v>
      </c>
      <c r="J130" s="36">
        <f>SUM(J123:J129)</f>
        <v>9.4554455445544583E-2</v>
      </c>
      <c r="K130" s="34"/>
    </row>
    <row r="131" spans="1:11" x14ac:dyDescent="0.25">
      <c r="A131" s="37" t="s">
        <v>279</v>
      </c>
      <c r="B131" s="45" t="s">
        <v>280</v>
      </c>
      <c r="C131" s="45"/>
      <c r="D131" s="49"/>
      <c r="E131" s="38"/>
      <c r="F131" s="46"/>
      <c r="G131" s="46"/>
      <c r="H131" s="47"/>
      <c r="I131" s="46"/>
      <c r="J131" s="48" t="str">
        <f>IF($C131="Obrigatória",$H131*0.75/SUMIF($C$16:$C$210,"Obrigatória",$I$16:$I$228),IF($C131="Recomendada",$H131*0.25/SUMIF($C$16:$C$210,"Recomendada",$I$16:$I$228),""))</f>
        <v/>
      </c>
      <c r="K131" s="46"/>
    </row>
    <row r="132" spans="1:11" x14ac:dyDescent="0.25">
      <c r="A132" s="22" t="s">
        <v>281</v>
      </c>
      <c r="B132" s="28" t="s">
        <v>282</v>
      </c>
      <c r="C132" s="29" t="str">
        <f>IF($G$7=1,"Obrigatória",IF($G$7=2,"Recomendada","Obrigatória"))</f>
        <v>Obrigatória</v>
      </c>
      <c r="D132" s="129" t="s">
        <v>283</v>
      </c>
      <c r="E132" s="30">
        <v>3</v>
      </c>
      <c r="F132" s="30"/>
      <c r="G132" s="30">
        <v>1</v>
      </c>
      <c r="H132" s="31">
        <f t="shared" ref="H132:H137" si="22">IF(G132=1,E132,IF(G132=2,0,IF(G132&gt;2,0)))</f>
        <v>3</v>
      </c>
      <c r="I132" s="30">
        <f t="shared" ref="I132:I137" si="23">IF(G132&gt;2,0,E132)</f>
        <v>3</v>
      </c>
      <c r="J132" s="32">
        <f t="shared" ref="J132:J137" si="24">IF($C132="Essencial",$H132*0.5/SUMIF($C$16:$C$227,"Essencial",$I$16:$I$227),IF($C132="Obrigatória",$H132*0.25/SUMIF($C$16:$C$227,"Obrigatória",$I$16:$I$227),IF($C132="Recomendada",$H132*0.25/SUMIF($C$16:$C$227,"Recomendada",$I$16:$I$227),"")))</f>
        <v>7.4257425742574254E-3</v>
      </c>
      <c r="K132" s="30" t="s">
        <v>45</v>
      </c>
    </row>
    <row r="133" spans="1:11" x14ac:dyDescent="0.25">
      <c r="A133" s="22" t="s">
        <v>284</v>
      </c>
      <c r="B133" s="28" t="s">
        <v>285</v>
      </c>
      <c r="C133" s="28" t="s">
        <v>246</v>
      </c>
      <c r="D133" s="131"/>
      <c r="E133" s="30">
        <v>3</v>
      </c>
      <c r="F133" s="30"/>
      <c r="G133" s="30">
        <v>1</v>
      </c>
      <c r="H133" s="31">
        <f t="shared" si="22"/>
        <v>3</v>
      </c>
      <c r="I133" s="30">
        <f t="shared" si="23"/>
        <v>3</v>
      </c>
      <c r="J133" s="32">
        <f t="shared" si="24"/>
        <v>7.4257425742574254E-3</v>
      </c>
      <c r="K133" s="30" t="s">
        <v>45</v>
      </c>
    </row>
    <row r="134" spans="1:11" x14ac:dyDescent="0.25">
      <c r="A134" s="22" t="s">
        <v>286</v>
      </c>
      <c r="B134" s="28" t="s">
        <v>287</v>
      </c>
      <c r="C134" s="28" t="s">
        <v>246</v>
      </c>
      <c r="D134" s="131"/>
      <c r="E134" s="30">
        <v>3</v>
      </c>
      <c r="F134" s="30"/>
      <c r="G134" s="30">
        <v>1</v>
      </c>
      <c r="H134" s="31">
        <f t="shared" si="22"/>
        <v>3</v>
      </c>
      <c r="I134" s="30">
        <f t="shared" si="23"/>
        <v>3</v>
      </c>
      <c r="J134" s="32">
        <f t="shared" si="24"/>
        <v>7.4257425742574254E-3</v>
      </c>
      <c r="K134" s="30" t="s">
        <v>45</v>
      </c>
    </row>
    <row r="135" spans="1:11" x14ac:dyDescent="0.25">
      <c r="A135" s="22" t="s">
        <v>288</v>
      </c>
      <c r="B135" s="28" t="s">
        <v>289</v>
      </c>
      <c r="C135" s="29" t="s">
        <v>246</v>
      </c>
      <c r="D135" s="131"/>
      <c r="E135" s="30">
        <v>3</v>
      </c>
      <c r="F135" s="30"/>
      <c r="G135" s="30">
        <v>1</v>
      </c>
      <c r="H135" s="31">
        <f t="shared" si="22"/>
        <v>3</v>
      </c>
      <c r="I135" s="30">
        <f t="shared" si="23"/>
        <v>3</v>
      </c>
      <c r="J135" s="32">
        <f t="shared" si="24"/>
        <v>7.4257425742574254E-3</v>
      </c>
      <c r="K135" s="30" t="s">
        <v>45</v>
      </c>
    </row>
    <row r="136" spans="1:11" x14ac:dyDescent="0.25">
      <c r="A136" s="22" t="s">
        <v>290</v>
      </c>
      <c r="B136" s="28" t="s">
        <v>291</v>
      </c>
      <c r="C136" s="28" t="s">
        <v>246</v>
      </c>
      <c r="D136" s="131"/>
      <c r="E136" s="30">
        <v>3</v>
      </c>
      <c r="F136" s="30"/>
      <c r="G136" s="30">
        <v>1</v>
      </c>
      <c r="H136" s="31">
        <f t="shared" si="22"/>
        <v>3</v>
      </c>
      <c r="I136" s="30">
        <f t="shared" si="23"/>
        <v>3</v>
      </c>
      <c r="J136" s="32">
        <f t="shared" si="24"/>
        <v>7.4257425742574254E-3</v>
      </c>
      <c r="K136" s="30" t="s">
        <v>45</v>
      </c>
    </row>
    <row r="137" spans="1:11" x14ac:dyDescent="0.25">
      <c r="A137" s="22" t="s">
        <v>292</v>
      </c>
      <c r="B137" s="28" t="s">
        <v>293</v>
      </c>
      <c r="C137" s="28" t="s">
        <v>246</v>
      </c>
      <c r="D137" s="130"/>
      <c r="E137" s="30">
        <v>3</v>
      </c>
      <c r="F137" s="30"/>
      <c r="G137" s="30">
        <v>1</v>
      </c>
      <c r="H137" s="31">
        <f t="shared" si="22"/>
        <v>3</v>
      </c>
      <c r="I137" s="30">
        <f t="shared" si="23"/>
        <v>3</v>
      </c>
      <c r="J137" s="32">
        <f t="shared" si="24"/>
        <v>7.4257425742574254E-3</v>
      </c>
      <c r="K137" s="30" t="s">
        <v>45</v>
      </c>
    </row>
    <row r="138" spans="1:11" ht="24" x14ac:dyDescent="0.25">
      <c r="A138" s="22" t="s">
        <v>294</v>
      </c>
      <c r="B138" s="28" t="s">
        <v>295</v>
      </c>
      <c r="C138" s="28" t="s">
        <v>146</v>
      </c>
      <c r="D138" s="97"/>
      <c r="E138" s="30">
        <v>1</v>
      </c>
      <c r="F138" s="30"/>
      <c r="G138" s="30"/>
      <c r="H138" s="31"/>
      <c r="I138" s="30"/>
      <c r="J138" s="90"/>
      <c r="K138" s="30"/>
    </row>
    <row r="139" spans="1:11" ht="24" x14ac:dyDescent="0.25">
      <c r="A139" s="22" t="s">
        <v>296</v>
      </c>
      <c r="B139" s="28" t="s">
        <v>297</v>
      </c>
      <c r="C139" s="28" t="s">
        <v>146</v>
      </c>
      <c r="D139" s="97"/>
      <c r="E139" s="30">
        <v>2</v>
      </c>
      <c r="F139" s="30"/>
      <c r="G139" s="30"/>
      <c r="H139" s="31"/>
      <c r="I139" s="30"/>
      <c r="J139" s="90"/>
      <c r="K139" s="30"/>
    </row>
    <row r="140" spans="1:11" x14ac:dyDescent="0.25">
      <c r="A140" s="33"/>
      <c r="B140" s="33" t="s">
        <v>55</v>
      </c>
      <c r="C140" s="33"/>
      <c r="D140" s="33"/>
      <c r="E140" s="34">
        <f>SUM(E132:E139)</f>
        <v>21</v>
      </c>
      <c r="F140" s="34"/>
      <c r="G140" s="34"/>
      <c r="H140" s="34">
        <f>SUM(H132:H137)</f>
        <v>18</v>
      </c>
      <c r="I140" s="34">
        <f>SUM(I132:I137)</f>
        <v>18</v>
      </c>
      <c r="J140" s="36">
        <f>SUM(J132:J137)</f>
        <v>4.4554455445544552E-2</v>
      </c>
      <c r="K140" s="34"/>
    </row>
    <row r="141" spans="1:11" x14ac:dyDescent="0.25">
      <c r="A141" s="148" t="s">
        <v>298</v>
      </c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</row>
    <row r="142" spans="1:11" x14ac:dyDescent="0.25">
      <c r="A142" s="37" t="s">
        <v>299</v>
      </c>
      <c r="B142" s="45" t="s">
        <v>300</v>
      </c>
      <c r="C142" s="45"/>
      <c r="D142" s="49"/>
      <c r="E142" s="38"/>
      <c r="F142" s="46"/>
      <c r="G142" s="46"/>
      <c r="H142" s="47"/>
      <c r="I142" s="46"/>
      <c r="J142" s="48" t="str">
        <f>IF($C142="Obrigatória",$H142*0.75/SUMIF($C$16:$C$210,"Obrigatória",$I$16:$I$228),IF($C142="Recomendada",$H142*0.25/SUMIF($C$16:$C$210,"Recomendada",$I$16:$I$228),""))</f>
        <v/>
      </c>
      <c r="K142" s="46"/>
    </row>
    <row r="143" spans="1:11" x14ac:dyDescent="0.25">
      <c r="A143" s="22" t="s">
        <v>301</v>
      </c>
      <c r="B143" s="116" t="s">
        <v>463</v>
      </c>
      <c r="C143" s="28" t="s">
        <v>92</v>
      </c>
      <c r="D143" s="129" t="s">
        <v>302</v>
      </c>
      <c r="E143" s="30">
        <v>3</v>
      </c>
      <c r="F143" s="30"/>
      <c r="G143" s="30">
        <v>1</v>
      </c>
      <c r="H143" s="31">
        <f>IF(G143=1,E143,IF(G143=2,0,IF(G143&gt;2,0)))</f>
        <v>3</v>
      </c>
      <c r="I143" s="30">
        <f>IF(G143&gt;2,0,E143)</f>
        <v>3</v>
      </c>
      <c r="J143" s="90">
        <f>IF($C143="Essencial",$H143*0.5/SUMIF($C$16:$C$227,"Essencial",$I$16:$I$227),IF($C143="Obrigatória",$H143*0.25/SUMIF($C$16:$C$227,"Obrigatória",$I$16:$I$227),IF($C143="Recomendada",$H143*0.25/SUMIF($C$16:$C$227,"Recomendada",$I$16:$I$227),"")))</f>
        <v>0.05</v>
      </c>
      <c r="K143" s="30" t="s">
        <v>45</v>
      </c>
    </row>
    <row r="144" spans="1:11" x14ac:dyDescent="0.25">
      <c r="A144" s="22" t="s">
        <v>303</v>
      </c>
      <c r="B144" s="28" t="s">
        <v>304</v>
      </c>
      <c r="C144" s="28" t="s">
        <v>92</v>
      </c>
      <c r="D144" s="131"/>
      <c r="E144" s="30">
        <v>3</v>
      </c>
      <c r="F144" s="30"/>
      <c r="G144" s="30">
        <v>1</v>
      </c>
      <c r="H144" s="31">
        <f>IF(G144=1,E144,IF(G144=2,0,IF(G144&gt;2,0)))</f>
        <v>3</v>
      </c>
      <c r="I144" s="30">
        <f>IF(G144&gt;2,0,E144)</f>
        <v>3</v>
      </c>
      <c r="J144" s="90">
        <f>IF($C144="Essencial",$H144*0.5/SUMIF($C$16:$C$227,"Essencial",$I$16:$I$227),IF($C144="Obrigatória",$H144*0.25/SUMIF($C$16:$C$227,"Obrigatória",$I$16:$I$227),IF($C144="Recomendada",$H144*0.25/SUMIF($C$16:$C$227,"Recomendada",$I$16:$I$227),"")))</f>
        <v>0.05</v>
      </c>
      <c r="K144" s="30" t="s">
        <v>45</v>
      </c>
    </row>
    <row r="145" spans="1:11" x14ac:dyDescent="0.25">
      <c r="A145" s="22" t="s">
        <v>305</v>
      </c>
      <c r="B145" s="28" t="s">
        <v>306</v>
      </c>
      <c r="C145" s="99" t="s">
        <v>92</v>
      </c>
      <c r="D145" s="131"/>
      <c r="E145" s="30">
        <v>3</v>
      </c>
      <c r="F145" s="30"/>
      <c r="G145" s="30">
        <v>1</v>
      </c>
      <c r="H145" s="31">
        <f>IF(G145=1,E145,IF(G145=2,0,IF(G145&gt;2,0)))</f>
        <v>3</v>
      </c>
      <c r="I145" s="30">
        <f>IF(G145&gt;2,0,E145)</f>
        <v>3</v>
      </c>
      <c r="J145" s="90">
        <f>IF($C145="Essencial",$H145*0.5/SUMIF($C$16:$C$227,"Essencial",$I$16:$I$227),IF($C145="Obrigatória",$H145*0.25/SUMIF($C$16:$C$227,"Obrigatória",$I$16:$I$227),IF($C145="Recomendada",$H145*0.25/SUMIF($C$16:$C$227,"Recomendada",$I$16:$I$227),"")))</f>
        <v>0.05</v>
      </c>
      <c r="K145" s="30" t="s">
        <v>45</v>
      </c>
    </row>
    <row r="146" spans="1:11" ht="36" x14ac:dyDescent="0.25">
      <c r="A146" s="22" t="s">
        <v>307</v>
      </c>
      <c r="B146" s="107" t="s">
        <v>308</v>
      </c>
      <c r="C146" s="28" t="s">
        <v>146</v>
      </c>
      <c r="D146" s="106" t="s">
        <v>309</v>
      </c>
      <c r="E146" s="30">
        <v>1</v>
      </c>
      <c r="F146" s="30"/>
      <c r="G146" s="30"/>
      <c r="H146" s="31"/>
      <c r="I146" s="30"/>
      <c r="J146" s="90"/>
      <c r="K146" s="30"/>
    </row>
    <row r="147" spans="1:11" ht="36" x14ac:dyDescent="0.25">
      <c r="A147" s="22" t="s">
        <v>310</v>
      </c>
      <c r="B147" s="28" t="s">
        <v>311</v>
      </c>
      <c r="C147" s="28" t="s">
        <v>146</v>
      </c>
      <c r="D147" s="106" t="s">
        <v>312</v>
      </c>
      <c r="E147" s="30">
        <v>1</v>
      </c>
      <c r="F147" s="30"/>
      <c r="G147" s="30"/>
      <c r="H147" s="31"/>
      <c r="I147" s="30"/>
      <c r="J147" s="90"/>
      <c r="K147" s="30"/>
    </row>
    <row r="148" spans="1:11" ht="36" x14ac:dyDescent="0.25">
      <c r="A148" s="22" t="s">
        <v>313</v>
      </c>
      <c r="B148" s="107" t="s">
        <v>314</v>
      </c>
      <c r="C148" s="28" t="s">
        <v>146</v>
      </c>
      <c r="D148" s="106" t="s">
        <v>315</v>
      </c>
      <c r="E148" s="30">
        <v>1</v>
      </c>
      <c r="F148" s="30"/>
      <c r="G148" s="30"/>
      <c r="H148" s="31"/>
      <c r="I148" s="30"/>
      <c r="J148" s="90"/>
      <c r="K148" s="30"/>
    </row>
    <row r="149" spans="1:11" ht="48" x14ac:dyDescent="0.25">
      <c r="A149" s="22" t="s">
        <v>316</v>
      </c>
      <c r="B149" s="107" t="s">
        <v>317</v>
      </c>
      <c r="C149" s="28" t="s">
        <v>146</v>
      </c>
      <c r="D149" s="98" t="s">
        <v>318</v>
      </c>
      <c r="E149" s="30">
        <v>1</v>
      </c>
      <c r="F149" s="30"/>
      <c r="G149" s="30"/>
      <c r="H149" s="31"/>
      <c r="I149" s="30"/>
      <c r="J149" s="90"/>
      <c r="K149" s="30"/>
    </row>
    <row r="150" spans="1:11" ht="96" x14ac:dyDescent="0.25">
      <c r="A150" s="22" t="s">
        <v>319</v>
      </c>
      <c r="B150" s="107" t="s">
        <v>320</v>
      </c>
      <c r="C150" s="28" t="s">
        <v>146</v>
      </c>
      <c r="D150" s="98" t="s">
        <v>321</v>
      </c>
      <c r="E150" s="30">
        <v>3</v>
      </c>
      <c r="F150" s="30"/>
      <c r="G150" s="30"/>
      <c r="H150" s="31"/>
      <c r="I150" s="30"/>
      <c r="J150" s="90"/>
      <c r="K150" s="30"/>
    </row>
    <row r="151" spans="1:11" ht="36" x14ac:dyDescent="0.25">
      <c r="A151" s="22" t="s">
        <v>322</v>
      </c>
      <c r="B151" s="107" t="s">
        <v>323</v>
      </c>
      <c r="C151" s="28" t="s">
        <v>146</v>
      </c>
      <c r="D151" s="98"/>
      <c r="E151" s="30">
        <v>1</v>
      </c>
      <c r="F151" s="30"/>
      <c r="G151" s="30"/>
      <c r="H151" s="31"/>
      <c r="I151" s="30"/>
      <c r="J151" s="90"/>
      <c r="K151" s="30"/>
    </row>
    <row r="152" spans="1:11" x14ac:dyDescent="0.25">
      <c r="A152" s="33"/>
      <c r="B152" s="33" t="s">
        <v>55</v>
      </c>
      <c r="C152" s="33"/>
      <c r="D152" s="33"/>
      <c r="E152" s="34">
        <f>SUM(E143:E151)</f>
        <v>17</v>
      </c>
      <c r="F152" s="34"/>
      <c r="G152" s="34"/>
      <c r="H152" s="35">
        <f>SUM(H143:H145)</f>
        <v>9</v>
      </c>
      <c r="I152" s="34">
        <f>SUM(I143:I145)</f>
        <v>9</v>
      </c>
      <c r="J152" s="36">
        <f>SUM(J143:J145)</f>
        <v>0.15000000000000002</v>
      </c>
      <c r="K152" s="34"/>
    </row>
    <row r="153" spans="1:11" x14ac:dyDescent="0.25">
      <c r="A153" s="51"/>
      <c r="B153" s="52" t="s">
        <v>324</v>
      </c>
      <c r="C153" s="52"/>
      <c r="D153" s="52"/>
      <c r="E153" s="53">
        <f>SUM(E18,E30,E43,E59,E70,E82,E100,E108,E113,E121,E130,E140,E152)</f>
        <v>271</v>
      </c>
      <c r="F153" s="53"/>
      <c r="G153" s="53"/>
      <c r="H153" s="53">
        <f>SUM(H18,H30,H43,H59,H70,H82,H100,H108,H113,H121,H130,H140,H152)</f>
        <v>224</v>
      </c>
      <c r="I153" s="53">
        <f>SUM(I18,I30,I43,I59,I70,I82,I100,I108,I113,I121,I130,I140,I152)</f>
        <v>224</v>
      </c>
      <c r="J153" s="54">
        <f>SUM(J18,J30,J43,J59,J70,J82,J100,J108,J113,J121,J130,J140,J152)</f>
        <v>0.93382838283828395</v>
      </c>
      <c r="K153" s="53"/>
    </row>
    <row r="154" spans="1:11" x14ac:dyDescent="0.25">
      <c r="A154" s="29"/>
      <c r="B154" s="29"/>
      <c r="C154" s="29"/>
      <c r="D154" s="29"/>
      <c r="E154" s="30"/>
      <c r="F154" s="30"/>
      <c r="G154" s="30"/>
      <c r="H154" s="31"/>
      <c r="I154" s="30"/>
      <c r="J154" s="32" t="str">
        <f>IF($C154="Obrigatória",$H154*0.75/SUMIF($C$16:$C$210,"Obrigatória",$I$16:$I$228),IF($C154="Recomendada",$H154*0.25/SUMIF($C$16:$C$210,"Recomendada",$I$16:$I$228),""))</f>
        <v/>
      </c>
      <c r="K154" s="30"/>
    </row>
    <row r="155" spans="1:11" x14ac:dyDescent="0.25">
      <c r="A155" s="29"/>
      <c r="B155" s="55" t="s">
        <v>325</v>
      </c>
      <c r="C155" s="55"/>
      <c r="D155" s="55" t="s">
        <v>326</v>
      </c>
      <c r="E155" s="56"/>
      <c r="F155" s="56"/>
      <c r="G155" s="56"/>
      <c r="H155" s="57"/>
      <c r="I155" s="56"/>
      <c r="J155" s="58" t="str">
        <f>IF($C155="Obrigatória",$H155*0.75/SUMIF($C$16:$C$210,"Obrigatória",$I$16:$I$228),IF($C155="Recomendada",$H155*0.25/SUMIF($C$16:$C$210,"Recomendada",$I$16:$I$228),""))</f>
        <v/>
      </c>
      <c r="K155" s="56"/>
    </row>
    <row r="156" spans="1:11" x14ac:dyDescent="0.25">
      <c r="A156" s="37" t="s">
        <v>327</v>
      </c>
      <c r="B156" s="37" t="s">
        <v>328</v>
      </c>
      <c r="C156" s="37"/>
      <c r="D156" s="37"/>
      <c r="E156" s="38"/>
      <c r="F156" s="38"/>
      <c r="G156" s="38"/>
      <c r="H156" s="39"/>
      <c r="I156" s="38"/>
      <c r="J156" s="40" t="str">
        <f>IF($C156="Obrigatória",$H156*0.75/SUMIF($C$16:$C$210,"Obrigatória",$I$16:$I$228),IF($C156="Recomendada",$H156*0.25/SUMIF($C$16:$C$210,"Recomendada",$I$16:$I$228),""))</f>
        <v/>
      </c>
      <c r="K156" s="38" t="s">
        <v>329</v>
      </c>
    </row>
    <row r="157" spans="1:11" ht="15" customHeight="1" x14ac:dyDescent="0.25">
      <c r="A157" s="22" t="s">
        <v>330</v>
      </c>
      <c r="B157" s="29" t="s">
        <v>331</v>
      </c>
      <c r="C157" s="29" t="s">
        <v>43</v>
      </c>
      <c r="D157" s="129" t="s">
        <v>332</v>
      </c>
      <c r="E157" s="30">
        <v>3</v>
      </c>
      <c r="F157" s="30"/>
      <c r="G157" s="30">
        <v>3</v>
      </c>
      <c r="H157" s="31">
        <f t="shared" ref="H157:H163" si="25">IF(G157=1,E157,IF(G157=2,0,IF(G157&gt;2,0)))</f>
        <v>0</v>
      </c>
      <c r="I157" s="30">
        <f t="shared" ref="I157:I163" si="26">IF(G157&gt;2,0,E157)</f>
        <v>0</v>
      </c>
      <c r="J157" s="32">
        <f t="shared" ref="J157:J163" si="27">IF($C157="Essencial",$H157*0.5/SUMIF($C$16:$C$227,"Essencial",$I$16:$I$227),IF($C157="Obrigatória",$H157*0.25/SUMIF($C$16:$C$227,"Obrigatória",$I$16:$I$227),IF($C157="Recomendada",$H157*0.25/SUMIF($C$16:$C$227,"Recomendada",$I$16:$I$227),"")))</f>
        <v>0</v>
      </c>
      <c r="K157" s="30" t="s">
        <v>329</v>
      </c>
    </row>
    <row r="158" spans="1:11" x14ac:dyDescent="0.25">
      <c r="A158" s="22" t="s">
        <v>333</v>
      </c>
      <c r="B158" s="29" t="s">
        <v>334</v>
      </c>
      <c r="C158" s="29" t="s">
        <v>43</v>
      </c>
      <c r="D158" s="131"/>
      <c r="E158" s="30">
        <v>3</v>
      </c>
      <c r="F158" s="30"/>
      <c r="G158" s="30">
        <v>3</v>
      </c>
      <c r="H158" s="31">
        <f t="shared" si="25"/>
        <v>0</v>
      </c>
      <c r="I158" s="30">
        <f t="shared" si="26"/>
        <v>0</v>
      </c>
      <c r="J158" s="32">
        <f t="shared" si="27"/>
        <v>0</v>
      </c>
      <c r="K158" s="30" t="s">
        <v>329</v>
      </c>
    </row>
    <row r="159" spans="1:11" x14ac:dyDescent="0.25">
      <c r="A159" s="22" t="s">
        <v>335</v>
      </c>
      <c r="B159" s="29" t="s">
        <v>336</v>
      </c>
      <c r="C159" s="29" t="s">
        <v>43</v>
      </c>
      <c r="D159" s="131"/>
      <c r="E159" s="30">
        <v>3</v>
      </c>
      <c r="F159" s="30"/>
      <c r="G159" s="30">
        <v>3</v>
      </c>
      <c r="H159" s="31">
        <f t="shared" si="25"/>
        <v>0</v>
      </c>
      <c r="I159" s="30">
        <f t="shared" si="26"/>
        <v>0</v>
      </c>
      <c r="J159" s="32">
        <f t="shared" si="27"/>
        <v>0</v>
      </c>
      <c r="K159" s="30" t="s">
        <v>329</v>
      </c>
    </row>
    <row r="160" spans="1:11" x14ac:dyDescent="0.25">
      <c r="A160" s="22" t="s">
        <v>337</v>
      </c>
      <c r="B160" s="29" t="s">
        <v>338</v>
      </c>
      <c r="C160" s="29" t="s">
        <v>43</v>
      </c>
      <c r="D160" s="131"/>
      <c r="E160" s="30">
        <v>3</v>
      </c>
      <c r="F160" s="30"/>
      <c r="G160" s="30">
        <v>3</v>
      </c>
      <c r="H160" s="31">
        <f t="shared" si="25"/>
        <v>0</v>
      </c>
      <c r="I160" s="30">
        <f t="shared" si="26"/>
        <v>0</v>
      </c>
      <c r="J160" s="32">
        <f t="shared" si="27"/>
        <v>0</v>
      </c>
      <c r="K160" s="30" t="s">
        <v>329</v>
      </c>
    </row>
    <row r="161" spans="1:11" x14ac:dyDescent="0.25">
      <c r="A161" s="22" t="s">
        <v>339</v>
      </c>
      <c r="B161" s="29" t="s">
        <v>340</v>
      </c>
      <c r="C161" s="29" t="s">
        <v>43</v>
      </c>
      <c r="D161" s="131"/>
      <c r="E161" s="30">
        <v>3</v>
      </c>
      <c r="F161" s="30"/>
      <c r="G161" s="30">
        <v>3</v>
      </c>
      <c r="H161" s="31">
        <f t="shared" si="25"/>
        <v>0</v>
      </c>
      <c r="I161" s="30">
        <f t="shared" si="26"/>
        <v>0</v>
      </c>
      <c r="J161" s="32">
        <f t="shared" si="27"/>
        <v>0</v>
      </c>
      <c r="K161" s="30" t="s">
        <v>329</v>
      </c>
    </row>
    <row r="162" spans="1:11" x14ac:dyDescent="0.25">
      <c r="A162" s="22" t="s">
        <v>341</v>
      </c>
      <c r="B162" s="29" t="s">
        <v>342</v>
      </c>
      <c r="C162" s="29" t="s">
        <v>43</v>
      </c>
      <c r="D162" s="131"/>
      <c r="E162" s="30">
        <v>3</v>
      </c>
      <c r="F162" s="30"/>
      <c r="G162" s="30">
        <v>3</v>
      </c>
      <c r="H162" s="31">
        <f t="shared" si="25"/>
        <v>0</v>
      </c>
      <c r="I162" s="30">
        <f t="shared" si="26"/>
        <v>0</v>
      </c>
      <c r="J162" s="32">
        <f t="shared" si="27"/>
        <v>0</v>
      </c>
      <c r="K162" s="30" t="s">
        <v>329</v>
      </c>
    </row>
    <row r="163" spans="1:11" x14ac:dyDescent="0.25">
      <c r="A163" s="22" t="s">
        <v>343</v>
      </c>
      <c r="B163" s="117" t="s">
        <v>464</v>
      </c>
      <c r="C163" s="29" t="s">
        <v>43</v>
      </c>
      <c r="D163" s="130"/>
      <c r="E163" s="30">
        <v>3</v>
      </c>
      <c r="F163" s="30"/>
      <c r="G163" s="30">
        <v>3</v>
      </c>
      <c r="H163" s="31">
        <f t="shared" si="25"/>
        <v>0</v>
      </c>
      <c r="I163" s="30">
        <f t="shared" si="26"/>
        <v>0</v>
      </c>
      <c r="J163" s="32">
        <f t="shared" si="27"/>
        <v>0</v>
      </c>
      <c r="K163" s="30" t="s">
        <v>329</v>
      </c>
    </row>
    <row r="164" spans="1:11" x14ac:dyDescent="0.25">
      <c r="A164" s="33"/>
      <c r="B164" s="33" t="s">
        <v>55</v>
      </c>
      <c r="C164" s="33"/>
      <c r="D164" s="33"/>
      <c r="E164" s="34">
        <f>SUM(E157:E163)</f>
        <v>21</v>
      </c>
      <c r="F164" s="34"/>
      <c r="G164" s="34"/>
      <c r="H164" s="35">
        <f>SUM(H157:H163)</f>
        <v>0</v>
      </c>
      <c r="I164" s="34">
        <f>SUM(I157:I163)</f>
        <v>0</v>
      </c>
      <c r="J164" s="36">
        <f>SUM(J157:J163)</f>
        <v>0</v>
      </c>
      <c r="K164" s="34"/>
    </row>
    <row r="165" spans="1:11" x14ac:dyDescent="0.25">
      <c r="A165" s="59" t="s">
        <v>344</v>
      </c>
      <c r="B165" s="59" t="s">
        <v>345</v>
      </c>
      <c r="C165" s="59"/>
      <c r="D165" s="59"/>
      <c r="E165" s="60"/>
      <c r="F165" s="60"/>
      <c r="G165" s="60">
        <v>1</v>
      </c>
      <c r="H165" s="61"/>
      <c r="I165" s="60"/>
      <c r="J165" s="62" t="str">
        <f>IF($C165="Obrigatória",$H165*0.75/SUMIF($C$16:$C$210,"Obrigatória",$I$16:$I$228),IF($C165="Recomendada",$H165*0.25/SUMIF($C$16:$C$210,"Recomendada",$I$16:$I$228),""))</f>
        <v/>
      </c>
      <c r="K165" s="60"/>
    </row>
    <row r="166" spans="1:11" ht="72" x14ac:dyDescent="0.25">
      <c r="A166" s="22" t="s">
        <v>346</v>
      </c>
      <c r="B166" s="116" t="s">
        <v>460</v>
      </c>
      <c r="C166" s="29" t="s">
        <v>43</v>
      </c>
      <c r="D166" s="129" t="s">
        <v>332</v>
      </c>
      <c r="E166" s="30">
        <v>3</v>
      </c>
      <c r="F166" s="30"/>
      <c r="G166" s="30">
        <v>3</v>
      </c>
      <c r="H166" s="31">
        <f>IF(G166=1,E166,IF(G166=2,0,IF(G166&gt;2,0)))</f>
        <v>0</v>
      </c>
      <c r="I166" s="30">
        <f>IF(G166&gt;2,0,E166)</f>
        <v>0</v>
      </c>
      <c r="J166" s="32">
        <f>IF($C166="Essencial",$H166*0.5/SUMIF($C$16:$C$227,"Essencial",$I$16:$I$227),IF($C166="Obrigatória",$H166*0.25/SUMIF($C$16:$C$227,"Obrigatória",$I$16:$I$227),IF($C166="Recomendada",$H166*0.25/SUMIF($C$16:$C$227,"Recomendada",$I$16:$I$227),"")))</f>
        <v>0</v>
      </c>
      <c r="K166" s="30" t="s">
        <v>329</v>
      </c>
    </row>
    <row r="167" spans="1:11" x14ac:dyDescent="0.25">
      <c r="A167" s="22" t="s">
        <v>347</v>
      </c>
      <c r="B167" s="28" t="s">
        <v>245</v>
      </c>
      <c r="C167" s="28" t="s">
        <v>246</v>
      </c>
      <c r="D167" s="131"/>
      <c r="E167" s="30">
        <v>3</v>
      </c>
      <c r="F167" s="30"/>
      <c r="G167" s="30">
        <v>3</v>
      </c>
      <c r="H167" s="31">
        <f>IF(G167=1,E167,IF(G167=2,0,IF(G167&gt;2,0)))</f>
        <v>0</v>
      </c>
      <c r="I167" s="30">
        <f>IF(G167&gt;2,0,E167)</f>
        <v>0</v>
      </c>
      <c r="J167" s="32">
        <f>IF($C167="Essencial",$H167*0.5/SUMIF($C$16:$C$227,"Essencial",$I$16:$I$227),IF($C167="Obrigatória",$H167*0.25/SUMIF($C$16:$C$227,"Obrigatória",$I$16:$I$227),IF($C167="Recomendada",$H167*0.25/SUMIF($C$16:$C$227,"Recomendada",$I$16:$I$227),"")))</f>
        <v>0</v>
      </c>
      <c r="K167" s="30" t="s">
        <v>329</v>
      </c>
    </row>
    <row r="168" spans="1:11" ht="24" x14ac:dyDescent="0.25">
      <c r="A168" s="22" t="s">
        <v>348</v>
      </c>
      <c r="B168" s="28" t="s">
        <v>349</v>
      </c>
      <c r="C168" s="28" t="s">
        <v>43</v>
      </c>
      <c r="D168" s="131"/>
      <c r="E168" s="30">
        <v>3</v>
      </c>
      <c r="F168" s="30"/>
      <c r="G168" s="30">
        <v>3</v>
      </c>
      <c r="H168" s="31">
        <f>IF(G168=1,E168,IF(G168=2,0,IF(G168&gt;2,0)))</f>
        <v>0</v>
      </c>
      <c r="I168" s="30">
        <f>IF(G168&gt;2,0,E168)</f>
        <v>0</v>
      </c>
      <c r="J168" s="32">
        <f>IF($C168="Essencial",$H168*0.5/SUMIF($C$16:$C$227,"Essencial",$I$16:$I$227),IF($C168="Obrigatória",$H168*0.25/SUMIF($C$16:$C$227,"Obrigatória",$I$16:$I$227),IF($C168="Recomendada",$H168*0.25/SUMIF($C$16:$C$227,"Recomendada",$I$16:$I$227),"")))</f>
        <v>0</v>
      </c>
      <c r="K168" s="30" t="s">
        <v>329</v>
      </c>
    </row>
    <row r="169" spans="1:11" x14ac:dyDescent="0.25">
      <c r="A169" s="22" t="s">
        <v>350</v>
      </c>
      <c r="B169" s="28" t="s">
        <v>245</v>
      </c>
      <c r="C169" s="28" t="s">
        <v>246</v>
      </c>
      <c r="D169" s="131"/>
      <c r="E169" s="30">
        <v>3</v>
      </c>
      <c r="F169" s="30"/>
      <c r="G169" s="30">
        <v>3</v>
      </c>
      <c r="H169" s="31">
        <f>IF(G169=1,E169,IF(G169=2,0,IF(G169&gt;2,0)))</f>
        <v>0</v>
      </c>
      <c r="I169" s="30">
        <f>IF(G169&gt;2,0,E169)</f>
        <v>0</v>
      </c>
      <c r="J169" s="32">
        <f>IF($C169="Essencial",$H169*0.5/SUMIF($C$16:$C$227,"Essencial",$I$16:$I$227),IF($C169="Obrigatória",$H169*0.25/SUMIF($C$16:$C$227,"Obrigatória",$I$16:$I$227),IF($C169="Recomendada",$H169*0.25/SUMIF($C$16:$C$227,"Recomendada",$I$16:$I$227),"")))</f>
        <v>0</v>
      </c>
      <c r="K169" s="30" t="s">
        <v>329</v>
      </c>
    </row>
    <row r="170" spans="1:11" x14ac:dyDescent="0.25">
      <c r="A170" s="33"/>
      <c r="B170" s="33" t="s">
        <v>55</v>
      </c>
      <c r="C170" s="33"/>
      <c r="D170" s="33"/>
      <c r="E170" s="34">
        <f>SUM(E166:E169)</f>
        <v>12</v>
      </c>
      <c r="F170" s="34"/>
      <c r="G170" s="34"/>
      <c r="H170" s="35">
        <f>SUM(H166:H169)</f>
        <v>0</v>
      </c>
      <c r="I170" s="34">
        <f>SUM(I166:I169)</f>
        <v>0</v>
      </c>
      <c r="J170" s="36">
        <f>SUM(J166:J169)</f>
        <v>0</v>
      </c>
      <c r="K170" s="34"/>
    </row>
    <row r="171" spans="1:11" x14ac:dyDescent="0.25">
      <c r="A171" s="59" t="s">
        <v>351</v>
      </c>
      <c r="B171" s="59" t="s">
        <v>298</v>
      </c>
      <c r="C171" s="59"/>
      <c r="D171" s="59"/>
      <c r="E171" s="60"/>
      <c r="F171" s="60"/>
      <c r="G171" s="60"/>
      <c r="H171" s="61"/>
      <c r="I171" s="60"/>
      <c r="J171" s="62" t="str">
        <f>IF($C171="Obrigatória",$H171*0.75/SUMIF($C$16:$C$210,"Obrigatória",$I$16:$I$228),IF($C171="Recomendada",$H171*0.25/SUMIF($C$16:$C$210,"Recomendada",$I$16:$I$228),""))</f>
        <v/>
      </c>
      <c r="K171" s="60"/>
    </row>
    <row r="172" spans="1:11" x14ac:dyDescent="0.25">
      <c r="A172" s="22" t="s">
        <v>352</v>
      </c>
      <c r="B172" s="28" t="s">
        <v>353</v>
      </c>
      <c r="C172" s="28" t="s">
        <v>92</v>
      </c>
      <c r="D172" s="129" t="s">
        <v>354</v>
      </c>
      <c r="E172" s="30">
        <v>2</v>
      </c>
      <c r="F172" s="30"/>
      <c r="G172" s="30">
        <v>3</v>
      </c>
      <c r="H172" s="31">
        <f>IF(G172=1,E172,IF(G172=2,0,IF(G172&gt;2,0)))</f>
        <v>0</v>
      </c>
      <c r="I172" s="30">
        <f>IF(G172&gt;2,0,E172)</f>
        <v>0</v>
      </c>
      <c r="J172" s="32">
        <f>IF($C172="Essencial",$H172*0.5/SUMIF($C$16:$C$227,"Essencial",$I$16:$I$227),IF($C172="Obrigatória",$H172*0.25/SUMIF($C$16:$C$227,"Obrigatória",$I$16:$I$227),IF($C172="Recomendada",$H172*0.25/SUMIF($C$16:$C$227,"Recomendada",$I$16:$I$227),"")))</f>
        <v>0</v>
      </c>
      <c r="K172" s="30" t="s">
        <v>329</v>
      </c>
    </row>
    <row r="173" spans="1:11" x14ac:dyDescent="0.25">
      <c r="A173" s="22" t="s">
        <v>355</v>
      </c>
      <c r="B173" s="28" t="s">
        <v>356</v>
      </c>
      <c r="C173" s="29" t="s">
        <v>92</v>
      </c>
      <c r="D173" s="131"/>
      <c r="E173" s="30">
        <v>3</v>
      </c>
      <c r="F173" s="30"/>
      <c r="G173" s="30">
        <v>3</v>
      </c>
      <c r="H173" s="31">
        <f>IF(G173=1,E173,IF(G173=2,0,IF(G173&gt;2,0)))</f>
        <v>0</v>
      </c>
      <c r="I173" s="30">
        <f>IF(G173&gt;2,0,E173)</f>
        <v>0</v>
      </c>
      <c r="J173" s="32">
        <f>IF($C173="Essencial",$H173*0.5/SUMIF($C$16:$C$227,"Essencial",$I$16:$I$227),IF($C173="Obrigatória",$H173*0.25/SUMIF($C$16:$C$227,"Obrigatória",$I$16:$I$227),IF($C173="Recomendada",$H173*0.25/SUMIF($C$16:$C$227,"Recomendada",$I$16:$I$227),"")))</f>
        <v>0</v>
      </c>
      <c r="K173" s="30" t="s">
        <v>329</v>
      </c>
    </row>
    <row r="174" spans="1:11" x14ac:dyDescent="0.25">
      <c r="A174" s="22" t="s">
        <v>357</v>
      </c>
      <c r="B174" s="28" t="s">
        <v>358</v>
      </c>
      <c r="C174" s="28" t="s">
        <v>92</v>
      </c>
      <c r="D174" s="131"/>
      <c r="E174" s="30">
        <v>2</v>
      </c>
      <c r="F174" s="30"/>
      <c r="G174" s="30">
        <v>3</v>
      </c>
      <c r="H174" s="31">
        <f>IF(G174=1,E174,IF(G174=2,0,IF(G174&gt;2,0)))</f>
        <v>0</v>
      </c>
      <c r="I174" s="30">
        <f>IF(G174&gt;2,0,E174)</f>
        <v>0</v>
      </c>
      <c r="J174" s="32">
        <f>IF($C174="Essencial",$H174*0.5/SUMIF($C$16:$C$227,"Essencial",$I$16:$I$227),IF($C174="Obrigatória",$H174*0.25/SUMIF($C$16:$C$227,"Obrigatória",$I$16:$I$227),IF($C174="Recomendada",$H174*0.25/SUMIF($C$16:$C$227,"Recomendada",$I$16:$I$227),"")))</f>
        <v>0</v>
      </c>
      <c r="K174" s="30" t="s">
        <v>329</v>
      </c>
    </row>
    <row r="175" spans="1:11" x14ac:dyDescent="0.25">
      <c r="A175" s="22" t="s">
        <v>359</v>
      </c>
      <c r="B175" s="28" t="s">
        <v>360</v>
      </c>
      <c r="C175" s="28" t="s">
        <v>92</v>
      </c>
      <c r="D175" s="131"/>
      <c r="E175" s="30">
        <v>2</v>
      </c>
      <c r="F175" s="30"/>
      <c r="G175" s="30">
        <v>3</v>
      </c>
      <c r="H175" s="31">
        <f>IF(G175=1,E175,IF(G175=2,0,IF(G175&gt;2,0)))</f>
        <v>0</v>
      </c>
      <c r="I175" s="30">
        <f>IF(G175&gt;2,0,E175)</f>
        <v>0</v>
      </c>
      <c r="J175" s="32">
        <f>IF($C175="Essencial",$H175*0.5/SUMIF($C$16:$C$227,"Essencial",$I$16:$I$227),IF($C175="Obrigatória",$H175*0.25/SUMIF($C$16:$C$227,"Obrigatória",$I$16:$I$227),IF($C175="Recomendada",$H175*0.25/SUMIF($C$16:$C$227,"Recomendada",$I$16:$I$227),"")))</f>
        <v>0</v>
      </c>
      <c r="K175" s="30" t="s">
        <v>329</v>
      </c>
    </row>
    <row r="176" spans="1:11" x14ac:dyDescent="0.25">
      <c r="A176" s="33"/>
      <c r="B176" s="33" t="s">
        <v>55</v>
      </c>
      <c r="C176" s="33"/>
      <c r="D176" s="33"/>
      <c r="E176" s="34">
        <f>SUM(E172:E175)</f>
        <v>9</v>
      </c>
      <c r="F176" s="34"/>
      <c r="G176" s="34"/>
      <c r="H176" s="35">
        <f>SUM(H172:H174)</f>
        <v>0</v>
      </c>
      <c r="I176" s="34">
        <f>SUM(I172:I174)</f>
        <v>0</v>
      </c>
      <c r="J176" s="36">
        <f>SUM(J172:J174)</f>
        <v>0</v>
      </c>
      <c r="K176" s="34"/>
    </row>
    <row r="177" spans="1:17" x14ac:dyDescent="0.25">
      <c r="A177" s="51"/>
      <c r="B177" s="52" t="s">
        <v>361</v>
      </c>
      <c r="C177" s="52"/>
      <c r="D177" s="52"/>
      <c r="E177" s="53">
        <f>SUM(E176,E170,E164)</f>
        <v>42</v>
      </c>
      <c r="F177" s="53"/>
      <c r="G177" s="53"/>
      <c r="H177" s="63">
        <f>SUM(H176,H170,H164)</f>
        <v>0</v>
      </c>
      <c r="I177" s="53">
        <f>SUM(I176,I170,I164)</f>
        <v>0</v>
      </c>
      <c r="J177" s="64">
        <f>SUM(J176,J170,J164)</f>
        <v>0</v>
      </c>
      <c r="K177" s="53"/>
    </row>
    <row r="178" spans="1:17" x14ac:dyDescent="0.25">
      <c r="A178" s="29"/>
      <c r="B178" s="29"/>
      <c r="C178" s="29"/>
      <c r="D178" s="29"/>
      <c r="E178" s="30"/>
      <c r="F178" s="30"/>
      <c r="G178" s="30"/>
      <c r="H178" s="31"/>
      <c r="I178" s="30"/>
      <c r="J178" s="32" t="str">
        <f>IF($C178="Obrigatória",$H178*0.75/SUMIF($C$16:$C$210,"Obrigatória",$I$16:$I$228),IF($C178="Recomendada",$H178*0.25/SUMIF($C$16:$C$210,"Recomendada",$I$16:$I$228),""))</f>
        <v/>
      </c>
      <c r="K178" s="30"/>
    </row>
    <row r="179" spans="1:17" x14ac:dyDescent="0.25">
      <c r="A179" s="29"/>
      <c r="B179" s="112" t="s">
        <v>325</v>
      </c>
      <c r="C179" s="112"/>
      <c r="D179" s="112" t="s">
        <v>362</v>
      </c>
      <c r="E179" s="113"/>
      <c r="F179" s="113"/>
      <c r="G179" s="113"/>
      <c r="H179" s="114"/>
      <c r="I179" s="113"/>
      <c r="J179" s="115" t="str">
        <f>IF($C179="Obrigatória",$H179*0.75/SUMIF($C$16:$C$210,"Obrigatória",$I$16:$I$228),IF($C179="Recomendada",$H179*0.25/SUMIF($C$16:$C$210,"Recomendada",$I$16:$I$228),""))</f>
        <v/>
      </c>
      <c r="K179" s="113"/>
    </row>
    <row r="180" spans="1:17" x14ac:dyDescent="0.25">
      <c r="A180" s="37"/>
      <c r="B180" s="37" t="s">
        <v>23</v>
      </c>
      <c r="C180" s="37" t="s">
        <v>24</v>
      </c>
      <c r="D180" s="37" t="s">
        <v>363</v>
      </c>
      <c r="E180" s="38"/>
      <c r="F180" s="38"/>
      <c r="G180" s="38">
        <v>1</v>
      </c>
      <c r="H180" s="39"/>
      <c r="I180" s="38"/>
      <c r="J180" s="40" t="str">
        <f>IF($C180="Obrigatória",$H180*0.75/SUMIF($C$16:$C$210,"Obrigatória",$I$16:$I$228),IF($C180="Recomendada",$H180*0.25/SUMIF($C$16:$C$210,"Recomendada",$I$16:$I$228),""))</f>
        <v/>
      </c>
      <c r="K180" s="38"/>
    </row>
    <row r="181" spans="1:17" ht="48" x14ac:dyDescent="0.25">
      <c r="A181" s="22" t="s">
        <v>364</v>
      </c>
      <c r="B181" s="28" t="s">
        <v>365</v>
      </c>
      <c r="C181" s="29" t="str">
        <f t="shared" ref="C181:C190" si="28">IF($G$7=1,"Obrigatória",IF($G$7=2,"Recomendada",IF($G$7=3,"Obrigatória")))</f>
        <v>Obrigatória</v>
      </c>
      <c r="D181" s="98" t="s">
        <v>366</v>
      </c>
      <c r="E181" s="30">
        <f>IF(C181="Obrigatória",2,1)</f>
        <v>2</v>
      </c>
      <c r="F181" s="30"/>
      <c r="G181" s="30">
        <v>1</v>
      </c>
      <c r="H181" s="31">
        <f t="shared" ref="H181:H190" si="29">IF(G181=1,E181,IF(G181=2,0,IF(G181&gt;2,0)))</f>
        <v>2</v>
      </c>
      <c r="I181" s="30">
        <f t="shared" ref="I181:I190" si="30">IF(G181&gt;2,0,E181)</f>
        <v>2</v>
      </c>
      <c r="J181" s="32">
        <f t="shared" ref="J181:J190" si="31">IF($C181="Essencial",$H181*0.5/SUMIF($C$16:$C$227,"Essencial",$I$16:$I$227),IF($C181="Obrigatória",$H181*0.25/SUMIF($C$16:$C$227,"Obrigatória",$I$16:$I$227),IF($C181="Recomendada",$H181*0.25/SUMIF($C$16:$C$227,"Recomendada",$I$16:$I$227),"")))</f>
        <v>4.9504950495049506E-3</v>
      </c>
      <c r="K181" s="30" t="s">
        <v>367</v>
      </c>
    </row>
    <row r="182" spans="1:17" ht="24" x14ac:dyDescent="0.25">
      <c r="A182" s="22" t="s">
        <v>368</v>
      </c>
      <c r="B182" s="116" t="s">
        <v>369</v>
      </c>
      <c r="C182" s="29" t="str">
        <f t="shared" si="28"/>
        <v>Obrigatória</v>
      </c>
      <c r="D182" s="129" t="s">
        <v>370</v>
      </c>
      <c r="E182" s="30">
        <f t="shared" ref="E182:E190" si="32">IF(C182="Obrigatória",2,1)</f>
        <v>2</v>
      </c>
      <c r="F182" s="30"/>
      <c r="G182" s="30">
        <v>1</v>
      </c>
      <c r="H182" s="31">
        <f t="shared" si="29"/>
        <v>2</v>
      </c>
      <c r="I182" s="30">
        <f t="shared" si="30"/>
        <v>2</v>
      </c>
      <c r="J182" s="32">
        <f t="shared" si="31"/>
        <v>4.9504950495049506E-3</v>
      </c>
      <c r="K182" s="30" t="s">
        <v>367</v>
      </c>
      <c r="Q182" s="5"/>
    </row>
    <row r="183" spans="1:17" x14ac:dyDescent="0.25">
      <c r="A183" s="22" t="s">
        <v>371</v>
      </c>
      <c r="B183" s="116" t="s">
        <v>372</v>
      </c>
      <c r="C183" s="29" t="str">
        <f t="shared" si="28"/>
        <v>Obrigatória</v>
      </c>
      <c r="D183" s="131"/>
      <c r="E183" s="30">
        <f t="shared" si="32"/>
        <v>2</v>
      </c>
      <c r="F183" s="30"/>
      <c r="G183" s="30">
        <v>1</v>
      </c>
      <c r="H183" s="31">
        <f t="shared" si="29"/>
        <v>2</v>
      </c>
      <c r="I183" s="30">
        <f t="shared" si="30"/>
        <v>2</v>
      </c>
      <c r="J183" s="32">
        <f t="shared" si="31"/>
        <v>4.9504950495049506E-3</v>
      </c>
      <c r="K183" s="30" t="s">
        <v>367</v>
      </c>
      <c r="Q183" s="5"/>
    </row>
    <row r="184" spans="1:17" ht="60" x14ac:dyDescent="0.25">
      <c r="A184" s="22" t="s">
        <v>373</v>
      </c>
      <c r="B184" s="116" t="s">
        <v>374</v>
      </c>
      <c r="C184" s="29" t="str">
        <f t="shared" si="28"/>
        <v>Obrigatória</v>
      </c>
      <c r="D184" s="131"/>
      <c r="E184" s="30">
        <f t="shared" si="32"/>
        <v>2</v>
      </c>
      <c r="F184" s="30"/>
      <c r="G184" s="30">
        <v>1</v>
      </c>
      <c r="H184" s="31">
        <f t="shared" si="29"/>
        <v>2</v>
      </c>
      <c r="I184" s="30">
        <f t="shared" si="30"/>
        <v>2</v>
      </c>
      <c r="J184" s="32">
        <f t="shared" si="31"/>
        <v>4.9504950495049506E-3</v>
      </c>
      <c r="K184" s="30" t="s">
        <v>367</v>
      </c>
      <c r="Q184" s="5"/>
    </row>
    <row r="185" spans="1:17" ht="48" x14ac:dyDescent="0.25">
      <c r="A185" s="22" t="s">
        <v>375</v>
      </c>
      <c r="B185" s="116" t="s">
        <v>376</v>
      </c>
      <c r="C185" s="29" t="str">
        <f t="shared" si="28"/>
        <v>Obrigatória</v>
      </c>
      <c r="D185" s="131"/>
      <c r="E185" s="30">
        <f t="shared" si="32"/>
        <v>2</v>
      </c>
      <c r="F185" s="30"/>
      <c r="G185" s="30">
        <v>1</v>
      </c>
      <c r="H185" s="31">
        <f>IF(G185=1,E185,IF(G185=2,0,IF(G185&gt;2,0)))</f>
        <v>2</v>
      </c>
      <c r="I185" s="30">
        <f>IF(G185&gt;2,0,E185)</f>
        <v>2</v>
      </c>
      <c r="J185" s="32">
        <f t="shared" si="31"/>
        <v>4.9504950495049506E-3</v>
      </c>
      <c r="K185" s="30" t="s">
        <v>367</v>
      </c>
      <c r="Q185" s="5"/>
    </row>
    <row r="186" spans="1:17" x14ac:dyDescent="0.25">
      <c r="A186" s="22" t="s">
        <v>377</v>
      </c>
      <c r="B186" s="116" t="s">
        <v>378</v>
      </c>
      <c r="C186" s="29" t="str">
        <f t="shared" si="28"/>
        <v>Obrigatória</v>
      </c>
      <c r="D186" s="131"/>
      <c r="E186" s="30">
        <f t="shared" si="32"/>
        <v>2</v>
      </c>
      <c r="F186" s="30"/>
      <c r="G186" s="30">
        <v>1</v>
      </c>
      <c r="H186" s="31">
        <f t="shared" si="29"/>
        <v>2</v>
      </c>
      <c r="I186" s="30">
        <f t="shared" si="30"/>
        <v>2</v>
      </c>
      <c r="J186" s="32">
        <f t="shared" si="31"/>
        <v>4.9504950495049506E-3</v>
      </c>
      <c r="K186" s="30" t="s">
        <v>367</v>
      </c>
      <c r="Q186" s="5"/>
    </row>
    <row r="187" spans="1:17" ht="36" x14ac:dyDescent="0.25">
      <c r="A187" s="22" t="s">
        <v>379</v>
      </c>
      <c r="B187" s="28" t="s">
        <v>380</v>
      </c>
      <c r="C187" s="29" t="str">
        <f t="shared" si="28"/>
        <v>Obrigatória</v>
      </c>
      <c r="D187" s="131"/>
      <c r="E187" s="30">
        <f t="shared" si="32"/>
        <v>2</v>
      </c>
      <c r="F187" s="30"/>
      <c r="G187" s="30">
        <v>1</v>
      </c>
      <c r="H187" s="31">
        <f t="shared" si="29"/>
        <v>2</v>
      </c>
      <c r="I187" s="30">
        <f t="shared" si="30"/>
        <v>2</v>
      </c>
      <c r="J187" s="32">
        <f t="shared" si="31"/>
        <v>4.9504950495049506E-3</v>
      </c>
      <c r="K187" s="30" t="s">
        <v>367</v>
      </c>
      <c r="Q187" s="5"/>
    </row>
    <row r="188" spans="1:17" x14ac:dyDescent="0.25">
      <c r="A188" s="22" t="s">
        <v>381</v>
      </c>
      <c r="B188" s="28" t="s">
        <v>382</v>
      </c>
      <c r="C188" s="29" t="str">
        <f t="shared" si="28"/>
        <v>Obrigatória</v>
      </c>
      <c r="D188" s="131"/>
      <c r="E188" s="30">
        <f t="shared" si="32"/>
        <v>2</v>
      </c>
      <c r="F188" s="30"/>
      <c r="G188" s="30">
        <v>1</v>
      </c>
      <c r="H188" s="31">
        <f t="shared" si="29"/>
        <v>2</v>
      </c>
      <c r="I188" s="30">
        <f t="shared" si="30"/>
        <v>2</v>
      </c>
      <c r="J188" s="32">
        <f t="shared" si="31"/>
        <v>4.9504950495049506E-3</v>
      </c>
      <c r="K188" s="30" t="s">
        <v>367</v>
      </c>
      <c r="Q188" s="5"/>
    </row>
    <row r="189" spans="1:17" x14ac:dyDescent="0.25">
      <c r="A189" s="22" t="s">
        <v>383</v>
      </c>
      <c r="B189" s="28" t="s">
        <v>384</v>
      </c>
      <c r="C189" s="29" t="str">
        <f t="shared" si="28"/>
        <v>Obrigatória</v>
      </c>
      <c r="D189" s="130"/>
      <c r="E189" s="30">
        <f t="shared" si="32"/>
        <v>2</v>
      </c>
      <c r="F189" s="30"/>
      <c r="G189" s="30">
        <v>1</v>
      </c>
      <c r="H189" s="31">
        <f t="shared" si="29"/>
        <v>2</v>
      </c>
      <c r="I189" s="30">
        <f t="shared" si="30"/>
        <v>2</v>
      </c>
      <c r="J189" s="32">
        <f t="shared" si="31"/>
        <v>4.9504950495049506E-3</v>
      </c>
      <c r="K189" s="30" t="s">
        <v>367</v>
      </c>
      <c r="Q189" s="5"/>
    </row>
    <row r="190" spans="1:17" ht="36" x14ac:dyDescent="0.25">
      <c r="A190" s="22" t="s">
        <v>385</v>
      </c>
      <c r="B190" s="28" t="s">
        <v>386</v>
      </c>
      <c r="C190" s="29" t="str">
        <f t="shared" si="28"/>
        <v>Obrigatória</v>
      </c>
      <c r="D190" s="98" t="s">
        <v>387</v>
      </c>
      <c r="E190" s="30">
        <f t="shared" si="32"/>
        <v>2</v>
      </c>
      <c r="F190" s="30"/>
      <c r="G190" s="30">
        <v>1</v>
      </c>
      <c r="H190" s="31">
        <f t="shared" si="29"/>
        <v>2</v>
      </c>
      <c r="I190" s="30">
        <f t="shared" si="30"/>
        <v>2</v>
      </c>
      <c r="J190" s="32">
        <f t="shared" si="31"/>
        <v>4.9504950495049506E-3</v>
      </c>
      <c r="K190" s="30" t="s">
        <v>367</v>
      </c>
      <c r="Q190" s="5"/>
    </row>
    <row r="191" spans="1:17" x14ac:dyDescent="0.25">
      <c r="A191" s="33"/>
      <c r="B191" s="33" t="s">
        <v>55</v>
      </c>
      <c r="C191" s="33"/>
      <c r="D191" s="33"/>
      <c r="E191" s="34">
        <f>SUM(E181:E190)</f>
        <v>20</v>
      </c>
      <c r="F191" s="34"/>
      <c r="G191" s="34"/>
      <c r="H191" s="35">
        <f>SUM(H181:H190)</f>
        <v>20</v>
      </c>
      <c r="I191" s="34">
        <f>SUM(I181:I190)</f>
        <v>20</v>
      </c>
      <c r="J191" s="36">
        <f>SUM(J181:J190)</f>
        <v>4.95049504950495E-2</v>
      </c>
      <c r="K191" s="34"/>
    </row>
    <row r="192" spans="1:17" x14ac:dyDescent="0.25">
      <c r="A192" s="37" t="s">
        <v>388</v>
      </c>
      <c r="B192" s="37" t="s">
        <v>298</v>
      </c>
      <c r="C192" s="37"/>
      <c r="D192" s="37"/>
      <c r="E192" s="38"/>
      <c r="F192" s="38"/>
      <c r="G192" s="38">
        <v>1</v>
      </c>
      <c r="H192" s="39"/>
      <c r="I192" s="38"/>
      <c r="J192" s="40" t="str">
        <f>IF($C192="Obrigatória",$H192*0.75/SUMIF($C$16:$C$210,"Obrigatória",$I$16:$I$228),IF($C192="Recomendada",$H192*0.25/SUMIF($C$16:$C$210,"Recomendada",$I$16:$I$228),""))</f>
        <v/>
      </c>
      <c r="K192" s="38"/>
    </row>
    <row r="193" spans="1:17" ht="36.75" x14ac:dyDescent="0.25">
      <c r="A193" s="22" t="s">
        <v>389</v>
      </c>
      <c r="B193" s="28" t="s">
        <v>390</v>
      </c>
      <c r="C193" s="29" t="s">
        <v>92</v>
      </c>
      <c r="D193" s="65" t="s">
        <v>391</v>
      </c>
      <c r="E193" s="30">
        <v>1</v>
      </c>
      <c r="F193" s="30"/>
      <c r="G193" s="30">
        <v>1</v>
      </c>
      <c r="H193" s="31">
        <f>IF(G193=1,E193,IF(G193=2,0,IF(G193&gt;2,0)))</f>
        <v>1</v>
      </c>
      <c r="I193" s="30">
        <f>IF(G193&gt;2,0,E193)</f>
        <v>1</v>
      </c>
      <c r="J193" s="32">
        <f>IF($C193="Essencial",$H193*0.5/SUMIF($C$16:$C$227,"Essencial",$I$16:$I$227),IF($C193="Obrigatória",$H193*0.25/SUMIF($C$16:$C$227,"Obrigatória",$I$16:$I$227),IF($C193="Recomendada",$H193*0.25/SUMIF($C$16:$C$227,"Recomendada",$I$16:$I$227),"")))</f>
        <v>1.6666666666666666E-2</v>
      </c>
      <c r="K193" s="30" t="s">
        <v>367</v>
      </c>
    </row>
    <row r="194" spans="1:17" x14ac:dyDescent="0.25">
      <c r="A194" s="33"/>
      <c r="B194" s="33" t="s">
        <v>55</v>
      </c>
      <c r="C194" s="33"/>
      <c r="D194" s="33"/>
      <c r="E194" s="34">
        <f>SUM(E193)</f>
        <v>1</v>
      </c>
      <c r="F194" s="34"/>
      <c r="G194" s="34"/>
      <c r="H194" s="35">
        <f>SUM(H193)</f>
        <v>1</v>
      </c>
      <c r="I194" s="34">
        <f>SUM(I193)</f>
        <v>1</v>
      </c>
      <c r="J194" s="36">
        <f>SUM(J193)</f>
        <v>1.6666666666666666E-2</v>
      </c>
      <c r="K194" s="34"/>
    </row>
    <row r="195" spans="1:17" x14ac:dyDescent="0.25">
      <c r="A195" s="51"/>
      <c r="B195" s="52" t="s">
        <v>392</v>
      </c>
      <c r="C195" s="52"/>
      <c r="D195" s="52"/>
      <c r="E195" s="53">
        <f>SUM(E191,E194)</f>
        <v>21</v>
      </c>
      <c r="F195" s="53"/>
      <c r="G195" s="53"/>
      <c r="H195" s="63">
        <f>SUM(H191,H194)</f>
        <v>21</v>
      </c>
      <c r="I195" s="53">
        <f>SUM(I191,I194)</f>
        <v>21</v>
      </c>
      <c r="J195" s="64">
        <f>SUM(J191,J194)</f>
        <v>6.617161716171617E-2</v>
      </c>
      <c r="K195" s="53"/>
      <c r="Q195" s="3"/>
    </row>
    <row r="196" spans="1:17" x14ac:dyDescent="0.25">
      <c r="A196" s="29"/>
      <c r="B196" s="29"/>
      <c r="C196" s="29"/>
      <c r="D196" s="29"/>
      <c r="E196" s="30"/>
      <c r="F196" s="30"/>
      <c r="G196" s="30"/>
      <c r="H196" s="31"/>
      <c r="I196" s="30"/>
      <c r="J196" s="66" t="str">
        <f>IF($C196="Obrigatória",$H196*0.75/SUMIF($C$16:$C$210,"Obrigatória",$I$16:$I$228),IF($C196="Recomendada",$H196*0.25/SUMIF($C$16:$C$210,"Recomendada",$I$16:$I$228),""))</f>
        <v/>
      </c>
      <c r="K196" s="67"/>
    </row>
    <row r="197" spans="1:17" x14ac:dyDescent="0.25">
      <c r="A197" s="29"/>
      <c r="B197" s="55" t="s">
        <v>325</v>
      </c>
      <c r="C197" s="19"/>
      <c r="D197" s="19" t="s">
        <v>393</v>
      </c>
      <c r="E197" s="68"/>
      <c r="F197" s="68"/>
      <c r="G197" s="68"/>
      <c r="H197" s="68"/>
      <c r="I197" s="56"/>
      <c r="J197" s="58" t="str">
        <f>IF($C197="Obrigatória",$H197*0.75/SUMIF($C$16:$C$210,"Obrigatória",$I$16:$I$228),IF($C197="Recomendada",$H197*0.25/SUMIF($C$16:$C$210,"Recomendada",$I$16:$I$228),""))</f>
        <v/>
      </c>
      <c r="K197" s="56"/>
    </row>
    <row r="198" spans="1:17" x14ac:dyDescent="0.25">
      <c r="A198" s="37"/>
      <c r="B198" s="37"/>
      <c r="C198" s="37"/>
      <c r="D198" s="37"/>
      <c r="E198" s="38"/>
      <c r="F198" s="38"/>
      <c r="G198" s="38"/>
      <c r="H198" s="39"/>
      <c r="I198" s="38"/>
      <c r="J198" s="40" t="str">
        <f>IF($C198="Obrigatória",$H198*0.75/SUMIF($C$16:$C$210,"Obrigatória",$I$16:$I$228),IF($C198="Recomendada",$H198*0.25/SUMIF($C$16:$C$210,"Recomendada",$I$16:$I$228),""))</f>
        <v/>
      </c>
      <c r="K198" s="38"/>
    </row>
    <row r="199" spans="1:17" ht="36" x14ac:dyDescent="0.25">
      <c r="A199" s="22" t="s">
        <v>394</v>
      </c>
      <c r="B199" s="28" t="s">
        <v>395</v>
      </c>
      <c r="C199" s="29" t="s">
        <v>246</v>
      </c>
      <c r="D199" s="28" t="s">
        <v>396</v>
      </c>
      <c r="E199" s="30">
        <v>2</v>
      </c>
      <c r="F199" s="30"/>
      <c r="G199" s="30">
        <v>3</v>
      </c>
      <c r="H199" s="31">
        <f>IF(G199=1,E199,IF(G199=2,0,IF(G199&gt;2,0)))</f>
        <v>0</v>
      </c>
      <c r="I199" s="30">
        <f>IF(G199&gt;2,0,E199)</f>
        <v>0</v>
      </c>
      <c r="J199" s="32">
        <f>IF($C199="Essencial",$H199*0.5/SUMIF($C$16:$C$227,"Essencial",$I$16:$I$227),IF($C199="Obrigatória",$H199*0.25/SUMIF($C$16:$C$227,"Obrigatória",$I$16:$I$227),IF($C199="Recomendada",$H199*0.25/SUMIF($C$16:$C$227,"Recomendada",$I$16:$I$227),"")))</f>
        <v>0</v>
      </c>
      <c r="K199" s="69" t="s">
        <v>397</v>
      </c>
    </row>
    <row r="200" spans="1:17" ht="34.5" customHeight="1" x14ac:dyDescent="0.25">
      <c r="A200" s="22" t="s">
        <v>398</v>
      </c>
      <c r="B200" s="28" t="s">
        <v>399</v>
      </c>
      <c r="C200" s="28" t="s">
        <v>246</v>
      </c>
      <c r="D200" s="129" t="s">
        <v>400</v>
      </c>
      <c r="E200" s="30">
        <v>2</v>
      </c>
      <c r="F200" s="30"/>
      <c r="G200" s="30">
        <v>3</v>
      </c>
      <c r="H200" s="31">
        <f>IF(G200=1,E200,IF(G200=2,0,IF(G200&gt;2,0)))</f>
        <v>0</v>
      </c>
      <c r="I200" s="30">
        <f>IF(G200&gt;2,0,E200)</f>
        <v>0</v>
      </c>
      <c r="J200" s="32">
        <f>IF($C200="Essencial",$H200*0.5/SUMIF($C$16:$C$227,"Essencial",$I$16:$I$227),IF($C200="Obrigatória",$H200*0.25/SUMIF($C$16:$C$227,"Obrigatória",$I$16:$I$227),IF($C200="Recomendada",$H200*0.25/SUMIF($C$16:$C$227,"Recomendada",$I$16:$I$227),"")))</f>
        <v>0</v>
      </c>
      <c r="K200" s="69" t="s">
        <v>397</v>
      </c>
    </row>
    <row r="201" spans="1:17" ht="40.5" customHeight="1" x14ac:dyDescent="0.25">
      <c r="A201" s="22" t="s">
        <v>401</v>
      </c>
      <c r="B201" s="28" t="s">
        <v>402</v>
      </c>
      <c r="C201" s="70" t="s">
        <v>246</v>
      </c>
      <c r="D201" s="130"/>
      <c r="E201" s="30">
        <v>2</v>
      </c>
      <c r="F201" s="30"/>
      <c r="G201" s="30">
        <v>3</v>
      </c>
      <c r="H201" s="31">
        <f>IF(G201=1,E201,IF(G201=2,0,IF(G201&gt;2,0)))</f>
        <v>0</v>
      </c>
      <c r="I201" s="30">
        <f>IF(G201&gt;2,0,E201)</f>
        <v>0</v>
      </c>
      <c r="J201" s="32">
        <f>IF($C201="Essencial",$H201*0.5/SUMIF($C$16:$C$227,"Essencial",$I$16:$I$227),IF($C201="Obrigatória",$H201*0.25/SUMIF($C$16:$C$227,"Obrigatória",$I$16:$I$227),IF($C201="Recomendada",$H201*0.25/SUMIF($C$16:$C$227,"Recomendada",$I$16:$I$227),"")))</f>
        <v>0</v>
      </c>
      <c r="K201" s="69" t="s">
        <v>397</v>
      </c>
    </row>
    <row r="202" spans="1:17" ht="36" x14ac:dyDescent="0.25">
      <c r="A202" s="22" t="s">
        <v>403</v>
      </c>
      <c r="B202" s="28" t="s">
        <v>404</v>
      </c>
      <c r="C202" s="70" t="s">
        <v>92</v>
      </c>
      <c r="D202" s="98" t="s">
        <v>405</v>
      </c>
      <c r="E202" s="30">
        <v>1</v>
      </c>
      <c r="F202" s="30"/>
      <c r="G202" s="30">
        <v>3</v>
      </c>
      <c r="H202" s="31">
        <f>IF(G202=1,E202,IF(G202=2,0,IF(G202&gt;2,0)))</f>
        <v>0</v>
      </c>
      <c r="I202" s="30">
        <f>IF(G202&gt;2,0,E202)</f>
        <v>0</v>
      </c>
      <c r="J202" s="32">
        <f>IF($C202="Essencial",$H202*0.5/SUMIF($C$16:$C$227,"Essencial",$I$16:$I$227),IF($C202="Obrigatória",$H202*0.25/SUMIF($C$16:$C$227,"Obrigatória",$I$16:$I$227),IF($C202="Recomendada",$H202*0.25/SUMIF($C$16:$C$227,"Recomendada",$I$16:$I$227),"")))</f>
        <v>0</v>
      </c>
      <c r="K202" s="69" t="s">
        <v>397</v>
      </c>
    </row>
    <row r="203" spans="1:17" x14ac:dyDescent="0.25">
      <c r="A203" s="33"/>
      <c r="B203" s="33" t="s">
        <v>55</v>
      </c>
      <c r="C203" s="33"/>
      <c r="D203" s="33"/>
      <c r="E203" s="34">
        <f>SUM(E199:E202)</f>
        <v>7</v>
      </c>
      <c r="F203" s="34"/>
      <c r="G203" s="34"/>
      <c r="H203" s="35">
        <f>SUM(H199:H202)</f>
        <v>0</v>
      </c>
      <c r="I203" s="34">
        <f>SUM(I199:I202)</f>
        <v>0</v>
      </c>
      <c r="J203" s="36">
        <f>SUM(J199:J202)</f>
        <v>0</v>
      </c>
      <c r="K203" s="34"/>
    </row>
    <row r="204" spans="1:17" x14ac:dyDescent="0.25">
      <c r="A204" s="51"/>
      <c r="B204" s="52" t="s">
        <v>406</v>
      </c>
      <c r="C204" s="52"/>
      <c r="D204" s="52"/>
      <c r="E204" s="53">
        <f>SUM(E203)</f>
        <v>7</v>
      </c>
      <c r="F204" s="53"/>
      <c r="G204" s="53"/>
      <c r="H204" s="71">
        <f>SUM(H203)</f>
        <v>0</v>
      </c>
      <c r="I204" s="53">
        <f>SUM(I203)</f>
        <v>0</v>
      </c>
      <c r="J204" s="72">
        <f>SUM(J203)</f>
        <v>0</v>
      </c>
      <c r="K204" s="73"/>
    </row>
    <row r="205" spans="1:17" x14ac:dyDescent="0.25">
      <c r="A205" s="29"/>
      <c r="B205" s="29"/>
      <c r="C205" s="29"/>
      <c r="D205" s="29"/>
      <c r="E205" s="30"/>
      <c r="F205" s="30"/>
      <c r="G205" s="30"/>
      <c r="H205" s="31"/>
      <c r="I205" s="30"/>
      <c r="J205" s="66" t="str">
        <f>IF($C205="Obrigatória",$H205*0.75/SUMIF($C$16:$C$210,"Obrigatória",$I$16:$I$228),IF($C205="Recomendada",$H205*0.25/SUMIF($C$16:$C$210,"Recomendada",$I$16:$I$228),""))</f>
        <v/>
      </c>
      <c r="K205" s="67"/>
    </row>
    <row r="206" spans="1:17" x14ac:dyDescent="0.25">
      <c r="A206" s="29"/>
      <c r="B206" s="55" t="s">
        <v>325</v>
      </c>
      <c r="C206" s="19"/>
      <c r="D206" s="19" t="s">
        <v>407</v>
      </c>
      <c r="E206" s="68"/>
      <c r="F206" s="68"/>
      <c r="G206" s="68"/>
      <c r="H206" s="68"/>
      <c r="I206" s="56"/>
      <c r="J206" s="58" t="str">
        <f>IF($C206="Obrigatória",$H206*0.75/SUMIF($C$16:$C$210,"Obrigatória",$I$16:$I$228),IF($C206="Recomendada",$H206*0.25/SUMIF($C$16:$C$210,"Recomendada",$I$16:$I$228),""))</f>
        <v/>
      </c>
      <c r="K206" s="56"/>
    </row>
    <row r="207" spans="1:17" x14ac:dyDescent="0.25">
      <c r="A207" s="37"/>
      <c r="B207" s="37"/>
      <c r="C207" s="37"/>
      <c r="D207" s="74"/>
      <c r="E207" s="38"/>
      <c r="F207" s="46"/>
      <c r="G207" s="46"/>
      <c r="H207" s="47"/>
      <c r="I207" s="46"/>
      <c r="J207" s="48" t="str">
        <f>IF($C207="Obrigatória",$H207*0.75/SUMIF($C$16:$C$210,"Obrigatória",$I$16:$I$228),IF($C207="Recomendada",$H207*0.25/SUMIF($C$16:$C$210,"Recomendada",$I$16:$I$228),""))</f>
        <v/>
      </c>
      <c r="K207" s="46"/>
    </row>
    <row r="208" spans="1:17" ht="36" x14ac:dyDescent="0.25">
      <c r="A208" s="22" t="s">
        <v>408</v>
      </c>
      <c r="B208" s="28" t="s">
        <v>395</v>
      </c>
      <c r="C208" s="29" t="s">
        <v>246</v>
      </c>
      <c r="D208" s="28" t="s">
        <v>396</v>
      </c>
      <c r="E208" s="30">
        <v>2</v>
      </c>
      <c r="F208" s="30"/>
      <c r="G208" s="30">
        <v>3</v>
      </c>
      <c r="H208" s="31">
        <f t="shared" ref="H208:H220" si="33">IF(G208=1,E208,IF(G208=2,0,IF(G208&gt;2,0)))</f>
        <v>0</v>
      </c>
      <c r="I208" s="30">
        <f t="shared" ref="I208:I220" si="34">IF(G208&gt;2,0,E208)</f>
        <v>0</v>
      </c>
      <c r="J208" s="32">
        <f t="shared" ref="J208:J220" si="35">IF($C208="Essencial",$H208*0.5/SUMIF($C$16:$C$227,"Essencial",$I$16:$I$227),IF($C208="Obrigatória",$H208*0.25/SUMIF($C$16:$C$227,"Obrigatória",$I$16:$I$227),IF($C208="Recomendada",$H208*0.25/SUMIF($C$16:$C$227,"Recomendada",$I$16:$I$227),"")))</f>
        <v>0</v>
      </c>
      <c r="K208" s="69" t="s">
        <v>409</v>
      </c>
    </row>
    <row r="209" spans="1:11" x14ac:dyDescent="0.25">
      <c r="A209" s="22" t="s">
        <v>410</v>
      </c>
      <c r="B209" s="28" t="s">
        <v>399</v>
      </c>
      <c r="C209" s="29" t="s">
        <v>246</v>
      </c>
      <c r="D209" s="129" t="s">
        <v>411</v>
      </c>
      <c r="E209" s="30">
        <v>2</v>
      </c>
      <c r="F209" s="30"/>
      <c r="G209" s="30">
        <v>3</v>
      </c>
      <c r="H209" s="31">
        <f t="shared" si="33"/>
        <v>0</v>
      </c>
      <c r="I209" s="30">
        <f t="shared" si="34"/>
        <v>0</v>
      </c>
      <c r="J209" s="32">
        <f t="shared" si="35"/>
        <v>0</v>
      </c>
      <c r="K209" s="69" t="s">
        <v>409</v>
      </c>
    </row>
    <row r="210" spans="1:11" ht="24" x14ac:dyDescent="0.25">
      <c r="A210" s="22" t="s">
        <v>412</v>
      </c>
      <c r="B210" s="28" t="s">
        <v>402</v>
      </c>
      <c r="C210" s="29" t="s">
        <v>246</v>
      </c>
      <c r="D210" s="131"/>
      <c r="E210" s="30">
        <v>2</v>
      </c>
      <c r="F210" s="30"/>
      <c r="G210" s="30">
        <v>3</v>
      </c>
      <c r="H210" s="31">
        <f t="shared" si="33"/>
        <v>0</v>
      </c>
      <c r="I210" s="30">
        <f t="shared" si="34"/>
        <v>0</v>
      </c>
      <c r="J210" s="32">
        <f t="shared" si="35"/>
        <v>0</v>
      </c>
      <c r="K210" s="69" t="s">
        <v>409</v>
      </c>
    </row>
    <row r="211" spans="1:11" x14ac:dyDescent="0.25">
      <c r="A211" s="22" t="s">
        <v>413</v>
      </c>
      <c r="B211" s="28" t="s">
        <v>414</v>
      </c>
      <c r="C211" s="29" t="s">
        <v>246</v>
      </c>
      <c r="D211" s="131"/>
      <c r="E211" s="30">
        <v>2</v>
      </c>
      <c r="F211" s="30"/>
      <c r="G211" s="30">
        <v>3</v>
      </c>
      <c r="H211" s="31">
        <f t="shared" si="33"/>
        <v>0</v>
      </c>
      <c r="I211" s="30">
        <f t="shared" si="34"/>
        <v>0</v>
      </c>
      <c r="J211" s="32">
        <f t="shared" si="35"/>
        <v>0</v>
      </c>
      <c r="K211" s="69" t="s">
        <v>409</v>
      </c>
    </row>
    <row r="212" spans="1:11" x14ac:dyDescent="0.25">
      <c r="A212" s="22" t="s">
        <v>415</v>
      </c>
      <c r="B212" s="28" t="s">
        <v>416</v>
      </c>
      <c r="C212" s="29" t="s">
        <v>246</v>
      </c>
      <c r="D212" s="131"/>
      <c r="E212" s="30">
        <v>2</v>
      </c>
      <c r="F212" s="30"/>
      <c r="G212" s="30">
        <v>3</v>
      </c>
      <c r="H212" s="31">
        <f t="shared" si="33"/>
        <v>0</v>
      </c>
      <c r="I212" s="30">
        <f t="shared" si="34"/>
        <v>0</v>
      </c>
      <c r="J212" s="32">
        <f t="shared" si="35"/>
        <v>0</v>
      </c>
      <c r="K212" s="69" t="s">
        <v>409</v>
      </c>
    </row>
    <row r="213" spans="1:11" x14ac:dyDescent="0.25">
      <c r="A213" s="22" t="s">
        <v>417</v>
      </c>
      <c r="B213" s="28" t="s">
        <v>418</v>
      </c>
      <c r="C213" s="29" t="s">
        <v>246</v>
      </c>
      <c r="D213" s="130"/>
      <c r="E213" s="30">
        <v>2</v>
      </c>
      <c r="F213" s="30"/>
      <c r="G213" s="30">
        <v>3</v>
      </c>
      <c r="H213" s="31">
        <f t="shared" si="33"/>
        <v>0</v>
      </c>
      <c r="I213" s="30">
        <f t="shared" si="34"/>
        <v>0</v>
      </c>
      <c r="J213" s="32">
        <f t="shared" si="35"/>
        <v>0</v>
      </c>
      <c r="K213" s="69" t="s">
        <v>409</v>
      </c>
    </row>
    <row r="214" spans="1:11" x14ac:dyDescent="0.25">
      <c r="A214" s="22" t="s">
        <v>419</v>
      </c>
      <c r="B214" s="28" t="s">
        <v>404</v>
      </c>
      <c r="C214" s="29" t="s">
        <v>92</v>
      </c>
      <c r="D214" s="129" t="s">
        <v>405</v>
      </c>
      <c r="E214" s="30">
        <v>1</v>
      </c>
      <c r="F214" s="30"/>
      <c r="G214" s="30">
        <v>3</v>
      </c>
      <c r="H214" s="31">
        <f t="shared" si="33"/>
        <v>0</v>
      </c>
      <c r="I214" s="30">
        <f t="shared" si="34"/>
        <v>0</v>
      </c>
      <c r="J214" s="32">
        <f t="shared" si="35"/>
        <v>0</v>
      </c>
      <c r="K214" s="69" t="s">
        <v>409</v>
      </c>
    </row>
    <row r="215" spans="1:11" ht="24" x14ac:dyDescent="0.25">
      <c r="A215" s="22" t="s">
        <v>420</v>
      </c>
      <c r="B215" s="28" t="s">
        <v>421</v>
      </c>
      <c r="C215" s="29" t="s">
        <v>92</v>
      </c>
      <c r="D215" s="131"/>
      <c r="E215" s="30">
        <v>1</v>
      </c>
      <c r="F215" s="30"/>
      <c r="G215" s="30">
        <v>3</v>
      </c>
      <c r="H215" s="31">
        <f t="shared" si="33"/>
        <v>0</v>
      </c>
      <c r="I215" s="30">
        <f t="shared" si="34"/>
        <v>0</v>
      </c>
      <c r="J215" s="32">
        <f t="shared" si="35"/>
        <v>0</v>
      </c>
      <c r="K215" s="69" t="s">
        <v>409</v>
      </c>
    </row>
    <row r="216" spans="1:11" x14ac:dyDescent="0.25">
      <c r="A216" s="22" t="s">
        <v>422</v>
      </c>
      <c r="B216" s="28" t="s">
        <v>423</v>
      </c>
      <c r="C216" s="29" t="s">
        <v>92</v>
      </c>
      <c r="D216" s="131"/>
      <c r="E216" s="30">
        <v>1</v>
      </c>
      <c r="F216" s="30"/>
      <c r="G216" s="30">
        <v>3</v>
      </c>
      <c r="H216" s="31">
        <f t="shared" si="33"/>
        <v>0</v>
      </c>
      <c r="I216" s="30">
        <f t="shared" si="34"/>
        <v>0</v>
      </c>
      <c r="J216" s="32">
        <f t="shared" si="35"/>
        <v>0</v>
      </c>
      <c r="K216" s="69" t="s">
        <v>409</v>
      </c>
    </row>
    <row r="217" spans="1:11" x14ac:dyDescent="0.25">
      <c r="A217" s="22" t="s">
        <v>424</v>
      </c>
      <c r="B217" s="28" t="s">
        <v>425</v>
      </c>
      <c r="C217" s="29" t="s">
        <v>92</v>
      </c>
      <c r="D217" s="131"/>
      <c r="E217" s="30">
        <v>1</v>
      </c>
      <c r="F217" s="30"/>
      <c r="G217" s="30">
        <v>3</v>
      </c>
      <c r="H217" s="31">
        <f t="shared" si="33"/>
        <v>0</v>
      </c>
      <c r="I217" s="30">
        <f t="shared" si="34"/>
        <v>0</v>
      </c>
      <c r="J217" s="32">
        <f t="shared" si="35"/>
        <v>0</v>
      </c>
      <c r="K217" s="69" t="s">
        <v>409</v>
      </c>
    </row>
    <row r="218" spans="1:11" ht="24" x14ac:dyDescent="0.25">
      <c r="A218" s="22" t="s">
        <v>426</v>
      </c>
      <c r="B218" s="28" t="s">
        <v>427</v>
      </c>
      <c r="C218" s="29" t="s">
        <v>92</v>
      </c>
      <c r="D218" s="131"/>
      <c r="E218" s="30">
        <v>1</v>
      </c>
      <c r="F218" s="30"/>
      <c r="G218" s="30">
        <v>3</v>
      </c>
      <c r="H218" s="31">
        <f t="shared" si="33"/>
        <v>0</v>
      </c>
      <c r="I218" s="30">
        <f t="shared" si="34"/>
        <v>0</v>
      </c>
      <c r="J218" s="32">
        <f t="shared" si="35"/>
        <v>0</v>
      </c>
      <c r="K218" s="69" t="s">
        <v>409</v>
      </c>
    </row>
    <row r="219" spans="1:11" ht="24" x14ac:dyDescent="0.25">
      <c r="A219" s="22" t="s">
        <v>428</v>
      </c>
      <c r="B219" s="28" t="s">
        <v>429</v>
      </c>
      <c r="C219" s="29" t="s">
        <v>92</v>
      </c>
      <c r="D219" s="131"/>
      <c r="E219" s="30">
        <v>1</v>
      </c>
      <c r="F219" s="30"/>
      <c r="G219" s="30">
        <v>3</v>
      </c>
      <c r="H219" s="31">
        <f t="shared" si="33"/>
        <v>0</v>
      </c>
      <c r="I219" s="30">
        <f t="shared" si="34"/>
        <v>0</v>
      </c>
      <c r="J219" s="32">
        <f t="shared" si="35"/>
        <v>0</v>
      </c>
      <c r="K219" s="69" t="s">
        <v>409</v>
      </c>
    </row>
    <row r="220" spans="1:11" ht="24" x14ac:dyDescent="0.25">
      <c r="A220" s="22" t="s">
        <v>430</v>
      </c>
      <c r="B220" s="28" t="s">
        <v>431</v>
      </c>
      <c r="C220" s="29" t="s">
        <v>92</v>
      </c>
      <c r="D220" s="130"/>
      <c r="E220" s="30">
        <v>1</v>
      </c>
      <c r="F220" s="30"/>
      <c r="G220" s="30">
        <v>3</v>
      </c>
      <c r="H220" s="31">
        <f t="shared" si="33"/>
        <v>0</v>
      </c>
      <c r="I220" s="30">
        <f t="shared" si="34"/>
        <v>0</v>
      </c>
      <c r="J220" s="32">
        <f t="shared" si="35"/>
        <v>0</v>
      </c>
      <c r="K220" s="69" t="s">
        <v>409</v>
      </c>
    </row>
    <row r="221" spans="1:11" ht="24.75" customHeight="1" x14ac:dyDescent="0.25">
      <c r="A221" s="22" t="s">
        <v>432</v>
      </c>
      <c r="B221" s="75" t="s">
        <v>433</v>
      </c>
      <c r="C221" s="29"/>
      <c r="D221" s="28"/>
      <c r="E221" s="30"/>
      <c r="F221" s="30"/>
      <c r="G221" s="30"/>
      <c r="H221" s="31"/>
      <c r="I221" s="30"/>
      <c r="J221" s="32" t="str">
        <f>IF($C221="Essencial",$H221*0.5/SUMIF($C$16:$C$223,"Essencial",$I$16:$I$223),IF($C221="Obrigatória",$H221*0.25/SUMIF($C$16:$C$223,"Obrigatória",$I$16:$I$223),IF($C221="Recomendada",$H221*0.25/SUMIF($C$16:$C$223,"Recomendada",$I$16:$I$223),"")))</f>
        <v/>
      </c>
      <c r="K221" s="69" t="s">
        <v>409</v>
      </c>
    </row>
    <row r="222" spans="1:11" x14ac:dyDescent="0.25">
      <c r="A222" s="22" t="s">
        <v>434</v>
      </c>
      <c r="B222" s="28" t="s">
        <v>435</v>
      </c>
      <c r="C222" s="29" t="s">
        <v>92</v>
      </c>
      <c r="D222" s="129" t="s">
        <v>405</v>
      </c>
      <c r="E222" s="30">
        <v>1</v>
      </c>
      <c r="F222" s="30"/>
      <c r="G222" s="30">
        <v>3</v>
      </c>
      <c r="H222" s="31">
        <f t="shared" ref="H222:H227" si="36">IF(G222=1,E222,IF(G222=2,0,IF(G222&gt;2,0)))</f>
        <v>0</v>
      </c>
      <c r="I222" s="30">
        <f t="shared" ref="I222:I227" si="37">IF(G222&gt;2,0,E222)</f>
        <v>0</v>
      </c>
      <c r="J222" s="32">
        <f t="shared" ref="J222:J227" si="38">IF($C222="Essencial",$H222*0.5/SUMIF($C$16:$C$227,"Essencial",$I$16:$I$227),IF($C222="Obrigatória",$H222*0.25/SUMIF($C$16:$C$227,"Obrigatória",$I$16:$I$227),IF($C222="Recomendada",$H222*0.25/SUMIF($C$16:$C$227,"Recomendada",$I$16:$I$227),"")))</f>
        <v>0</v>
      </c>
      <c r="K222" s="69" t="s">
        <v>409</v>
      </c>
    </row>
    <row r="223" spans="1:11" x14ac:dyDescent="0.25">
      <c r="A223" s="22" t="s">
        <v>436</v>
      </c>
      <c r="B223" s="28" t="s">
        <v>437</v>
      </c>
      <c r="C223" s="29" t="s">
        <v>92</v>
      </c>
      <c r="D223" s="131"/>
      <c r="E223" s="30">
        <v>1</v>
      </c>
      <c r="F223" s="30"/>
      <c r="G223" s="30">
        <v>3</v>
      </c>
      <c r="H223" s="31">
        <f t="shared" si="36"/>
        <v>0</v>
      </c>
      <c r="I223" s="30">
        <f t="shared" si="37"/>
        <v>0</v>
      </c>
      <c r="J223" s="32">
        <f t="shared" si="38"/>
        <v>0</v>
      </c>
      <c r="K223" s="69" t="s">
        <v>409</v>
      </c>
    </row>
    <row r="224" spans="1:11" x14ac:dyDescent="0.25">
      <c r="A224" s="22" t="s">
        <v>438</v>
      </c>
      <c r="B224" s="28" t="s">
        <v>439</v>
      </c>
      <c r="C224" s="29" t="s">
        <v>92</v>
      </c>
      <c r="D224" s="131"/>
      <c r="E224" s="30">
        <v>1</v>
      </c>
      <c r="F224" s="30"/>
      <c r="G224" s="30">
        <v>3</v>
      </c>
      <c r="H224" s="31">
        <f t="shared" si="36"/>
        <v>0</v>
      </c>
      <c r="I224" s="30">
        <f t="shared" si="37"/>
        <v>0</v>
      </c>
      <c r="J224" s="32">
        <f t="shared" si="38"/>
        <v>0</v>
      </c>
      <c r="K224" s="69" t="s">
        <v>409</v>
      </c>
    </row>
    <row r="225" spans="1:17" x14ac:dyDescent="0.25">
      <c r="A225" s="22" t="s">
        <v>440</v>
      </c>
      <c r="B225" s="28" t="s">
        <v>441</v>
      </c>
      <c r="C225" s="29" t="s">
        <v>92</v>
      </c>
      <c r="D225" s="131"/>
      <c r="E225" s="30">
        <v>1</v>
      </c>
      <c r="F225" s="30"/>
      <c r="G225" s="30">
        <v>3</v>
      </c>
      <c r="H225" s="31">
        <f t="shared" si="36"/>
        <v>0</v>
      </c>
      <c r="I225" s="30">
        <f t="shared" si="37"/>
        <v>0</v>
      </c>
      <c r="J225" s="32">
        <f t="shared" si="38"/>
        <v>0</v>
      </c>
      <c r="K225" s="69" t="s">
        <v>409</v>
      </c>
    </row>
    <row r="226" spans="1:17" x14ac:dyDescent="0.25">
      <c r="A226" s="22" t="s">
        <v>442</v>
      </c>
      <c r="B226" s="28" t="s">
        <v>443</v>
      </c>
      <c r="C226" s="29" t="s">
        <v>92</v>
      </c>
      <c r="D226" s="130"/>
      <c r="E226" s="30">
        <v>1</v>
      </c>
      <c r="F226" s="30"/>
      <c r="G226" s="30">
        <v>3</v>
      </c>
      <c r="H226" s="31">
        <f t="shared" si="36"/>
        <v>0</v>
      </c>
      <c r="I226" s="30">
        <f t="shared" si="37"/>
        <v>0</v>
      </c>
      <c r="J226" s="32">
        <f t="shared" si="38"/>
        <v>0</v>
      </c>
      <c r="K226" s="69" t="s">
        <v>409</v>
      </c>
    </row>
    <row r="227" spans="1:17" ht="36" x14ac:dyDescent="0.25">
      <c r="A227" s="22" t="s">
        <v>444</v>
      </c>
      <c r="B227" s="28" t="s">
        <v>445</v>
      </c>
      <c r="C227" s="29" t="s">
        <v>92</v>
      </c>
      <c r="D227" s="98" t="s">
        <v>446</v>
      </c>
      <c r="E227" s="30">
        <v>1</v>
      </c>
      <c r="F227" s="30"/>
      <c r="G227" s="30">
        <v>3</v>
      </c>
      <c r="H227" s="31">
        <f t="shared" si="36"/>
        <v>0</v>
      </c>
      <c r="I227" s="30">
        <f t="shared" si="37"/>
        <v>0</v>
      </c>
      <c r="J227" s="32">
        <f t="shared" si="38"/>
        <v>0</v>
      </c>
      <c r="K227" s="69" t="s">
        <v>409</v>
      </c>
    </row>
    <row r="228" spans="1:17" x14ac:dyDescent="0.25">
      <c r="A228" s="33"/>
      <c r="B228" s="33" t="s">
        <v>55</v>
      </c>
      <c r="C228" s="33"/>
      <c r="D228" s="33"/>
      <c r="E228" s="34">
        <f>SUM(E208:E227)</f>
        <v>25</v>
      </c>
      <c r="F228" s="34"/>
      <c r="G228" s="34"/>
      <c r="H228" s="35">
        <f>SUM(H208:H227)</f>
        <v>0</v>
      </c>
      <c r="I228" s="34">
        <f>SUM(I208:I227)</f>
        <v>0</v>
      </c>
      <c r="J228" s="76">
        <f>SUM(J208:J227)</f>
        <v>0</v>
      </c>
      <c r="K228" s="77"/>
    </row>
    <row r="229" spans="1:17" x14ac:dyDescent="0.25">
      <c r="A229" s="51"/>
      <c r="B229" s="52" t="s">
        <v>447</v>
      </c>
      <c r="C229" s="52"/>
      <c r="D229" s="52"/>
      <c r="E229" s="53">
        <f>SUM(E228)</f>
        <v>25</v>
      </c>
      <c r="F229" s="53"/>
      <c r="G229" s="53"/>
      <c r="H229" s="71">
        <f>SUM(H228)</f>
        <v>0</v>
      </c>
      <c r="I229" s="53">
        <f>SUM(I228)</f>
        <v>0</v>
      </c>
      <c r="J229" s="72">
        <f>J228</f>
        <v>0</v>
      </c>
      <c r="K229" s="73"/>
    </row>
    <row r="230" spans="1:17" ht="15.75" thickBo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7" ht="24.75" customHeight="1" x14ac:dyDescent="0.25">
      <c r="A231" s="78"/>
      <c r="B231" s="79"/>
      <c r="C231" s="10"/>
      <c r="D231" s="10"/>
      <c r="E231" s="10"/>
      <c r="F231" s="10"/>
      <c r="G231" s="10"/>
      <c r="H231" s="10"/>
      <c r="I231" s="127" t="s">
        <v>448</v>
      </c>
      <c r="J231" s="128"/>
      <c r="K231" s="10"/>
      <c r="Q231" s="5"/>
    </row>
    <row r="232" spans="1:17" ht="36" x14ac:dyDescent="0.25">
      <c r="A232" s="10"/>
      <c r="B232" s="10"/>
      <c r="C232" s="10"/>
      <c r="D232" s="10"/>
      <c r="E232" s="109" t="s">
        <v>449</v>
      </c>
      <c r="F232" s="109" t="s">
        <v>450</v>
      </c>
      <c r="G232" s="110"/>
      <c r="H232" s="111" t="s">
        <v>451</v>
      </c>
      <c r="I232" s="80" t="s">
        <v>452</v>
      </c>
      <c r="J232" s="81">
        <f>SUMIF($C$16:$C$228,"Essencial",$J$16:$J$228)</f>
        <v>0.50000000000000033</v>
      </c>
      <c r="K232" s="10"/>
    </row>
    <row r="233" spans="1:17" ht="15.75" thickBot="1" x14ac:dyDescent="0.3">
      <c r="A233" s="122" t="s">
        <v>453</v>
      </c>
      <c r="B233" s="123"/>
      <c r="C233" s="124"/>
      <c r="D233" s="82" t="s">
        <v>454</v>
      </c>
      <c r="E233" s="83">
        <f>SUM(E229,E204,E195,E177,E153)</f>
        <v>366</v>
      </c>
      <c r="F233" s="84">
        <f>SUM($H$229,$H$204,$H$195,$H$177,$H$153)</f>
        <v>245</v>
      </c>
      <c r="G233" s="83"/>
      <c r="H233" s="85">
        <f>SUM($I$229,$I$204,$I$195,$I$177,$I$153)</f>
        <v>245</v>
      </c>
      <c r="I233" s="80" t="s">
        <v>455</v>
      </c>
      <c r="J233" s="81">
        <f>SUMIF($C$16:$C$228,"Obrigatória",$J$16:$J$228)</f>
        <v>0.25000000000000011</v>
      </c>
      <c r="K233" s="10"/>
    </row>
    <row r="234" spans="1:17" ht="26.25" customHeight="1" thickBot="1" x14ac:dyDescent="0.3">
      <c r="A234" s="120" t="s">
        <v>456</v>
      </c>
      <c r="B234" s="121"/>
      <c r="C234" s="121"/>
      <c r="D234" s="86">
        <f>SUM($J$229,$J$204,$J$195,$J$177,$J$153)</f>
        <v>1.0000000000000002</v>
      </c>
      <c r="E234" s="87" t="s">
        <v>457</v>
      </c>
      <c r="F234" s="125" t="str">
        <f>IF(D234&gt;=0.75,"ELEVADO",IF(D234&gt;=0.5,"MEDIANO",IF(D234&gt;=0.25,"DEFICIENTE",IF(D234&gt;0,"CRÍTICO",IF(D234=0,"INEXISTENTE")))))</f>
        <v>ELEVADO</v>
      </c>
      <c r="G234" s="125"/>
      <c r="H234" s="126"/>
      <c r="I234" s="88" t="s">
        <v>458</v>
      </c>
      <c r="J234" s="89">
        <f>SUMIF($C$16:$C$228,"Recomendada",$J$16:$J$228)</f>
        <v>0.25</v>
      </c>
      <c r="K234" s="10"/>
    </row>
    <row r="237" spans="1:17" x14ac:dyDescent="0.25">
      <c r="J237" s="5"/>
    </row>
  </sheetData>
  <sheetProtection selectLockedCells="1"/>
  <autoFilter ref="A14:K229" xr:uid="{00000000-0009-0000-0000-000000000000}"/>
  <mergeCells count="32">
    <mergeCell ref="D116:D120"/>
    <mergeCell ref="D132:D137"/>
    <mergeCell ref="D143:D145"/>
    <mergeCell ref="A3:J3"/>
    <mergeCell ref="A19:K19"/>
    <mergeCell ref="A114:K114"/>
    <mergeCell ref="A141:K141"/>
    <mergeCell ref="D61:D67"/>
    <mergeCell ref="D32:D42"/>
    <mergeCell ref="D45:D57"/>
    <mergeCell ref="D102:D105"/>
    <mergeCell ref="D84:D93"/>
    <mergeCell ref="D72:D81"/>
    <mergeCell ref="A2:J2"/>
    <mergeCell ref="A4:J5"/>
    <mergeCell ref="R13:U13"/>
    <mergeCell ref="R23:U30"/>
    <mergeCell ref="L4:O4"/>
    <mergeCell ref="D21:D26"/>
    <mergeCell ref="A234:C234"/>
    <mergeCell ref="A233:C233"/>
    <mergeCell ref="F234:H234"/>
    <mergeCell ref="I231:J231"/>
    <mergeCell ref="D124:D125"/>
    <mergeCell ref="D182:D189"/>
    <mergeCell ref="D200:D201"/>
    <mergeCell ref="D209:D213"/>
    <mergeCell ref="D214:D220"/>
    <mergeCell ref="D222:D226"/>
    <mergeCell ref="D166:D169"/>
    <mergeCell ref="D172:D175"/>
    <mergeCell ref="D157:D163"/>
  </mergeCells>
  <conditionalFormatting sqref="E234:F234">
    <cfRule type="containsText" dxfId="4" priority="1" operator="containsText" text="INEXISTENTE">
      <formula>NOT(ISERROR(SEARCH("INEXISTENTE",E234)))</formula>
    </cfRule>
    <cfRule type="containsText" dxfId="3" priority="2" operator="containsText" text="CRÍTICO">
      <formula>NOT(ISERROR(SEARCH("CRÍTICO",E234)))</formula>
    </cfRule>
    <cfRule type="containsText" dxfId="2" priority="3" operator="containsText" text="DEFICIENTE">
      <formula>NOT(ISERROR(SEARCH("DEFICIENTE",E234)))</formula>
    </cfRule>
    <cfRule type="containsText" dxfId="1" priority="4" operator="containsText" text="MEDIANO">
      <formula>NOT(ISERROR(SEARCH("MEDIANO",E234)))</formula>
    </cfRule>
    <cfRule type="containsText" dxfId="0" priority="5" operator="containsText" text="ELEVADO">
      <formula>NOT(ISERROR(SEARCH("ELEVADO",E234)))</formula>
    </cfRule>
  </conditionalFormatting>
  <pageMargins left="0.25" right="0.25" top="0.75" bottom="0.75" header="0.3" footer="0.3"/>
  <pageSetup paperSize="9" scale="49" fitToHeight="0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Matriz de Fiscalização</vt:lpstr>
      <vt:lpstr>'Matriz de Fiscalização'!Area_de_impressao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Aldrin W.M. Taborda</dc:creator>
  <cp:keywords/>
  <dc:description/>
  <cp:lastModifiedBy>Fabio Andre Rosenfeld</cp:lastModifiedBy>
  <cp:revision/>
  <dcterms:created xsi:type="dcterms:W3CDTF">2017-01-06T14:37:46Z</dcterms:created>
  <dcterms:modified xsi:type="dcterms:W3CDTF">2022-08-12T22:05:47Z</dcterms:modified>
  <cp:category/>
  <cp:contentStatus/>
</cp:coreProperties>
</file>